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C:\Users\proal\OneDrive\Документы\ОСС 2021\Отчеты\"/>
    </mc:Choice>
  </mc:AlternateContent>
  <xr:revisionPtr revIDLastSave="0" documentId="8_{6CDCF52D-F1C3-489A-B045-3A9E9FBFB6B0}" xr6:coauthVersionLast="46" xr6:coauthVersionMax="46" xr10:uidLastSave="{00000000-0000-0000-0000-000000000000}"/>
  <bookViews>
    <workbookView xWindow="-108" yWindow="-108" windowWidth="23256" windowHeight="12576" activeTab="2" xr2:uid="{00000000-000D-0000-FFFF-FFFF00000000}"/>
  </bookViews>
  <sheets>
    <sheet name="Смета 32.25" sheetId="4" r:id="rId1"/>
    <sheet name="Смета 31,56" sheetId="1" state="hidden" r:id="rId2"/>
    <sheet name="Расчёт тарифа на содержание" sheetId="2" r:id="rId3"/>
    <sheet name="Лист1" sheetId="3" state="hidden" r:id="rId4"/>
  </sheets>
  <externalReferences>
    <externalReference r:id="rId5"/>
  </externalReferences>
  <calcPr calcId="191029"/>
</workbook>
</file>

<file path=xl/calcChain.xml><?xml version="1.0" encoding="utf-8"?>
<calcChain xmlns="http://schemas.openxmlformats.org/spreadsheetml/2006/main">
  <c r="E43" i="1" l="1"/>
  <c r="E49" i="1" l="1"/>
  <c r="E48" i="1"/>
  <c r="E62" i="1"/>
  <c r="E13" i="1" l="1"/>
  <c r="E87" i="1"/>
  <c r="G87" i="1" s="1"/>
  <c r="E86" i="1"/>
  <c r="F86" i="1" s="1"/>
  <c r="F87" i="1" l="1"/>
  <c r="F85" i="1" s="1"/>
  <c r="I86" i="1"/>
  <c r="I87" i="1"/>
  <c r="H86" i="1"/>
  <c r="G86" i="1"/>
  <c r="G85" i="1" s="1"/>
  <c r="H87" i="1"/>
  <c r="E85" i="1"/>
  <c r="D87" i="1" l="1"/>
  <c r="D86" i="1"/>
  <c r="H85" i="1"/>
  <c r="I85" i="1"/>
  <c r="E74" i="1"/>
  <c r="E73" i="1" s="1"/>
  <c r="E71" i="1"/>
  <c r="E69" i="1"/>
  <c r="E67" i="1"/>
  <c r="E66" i="1" s="1"/>
  <c r="E60" i="1"/>
  <c r="E59" i="1"/>
  <c r="D49" i="1"/>
  <c r="E47" i="1"/>
  <c r="E46" i="1"/>
  <c r="F46" i="1" s="1"/>
  <c r="E45" i="1"/>
  <c r="H45" i="1" s="1"/>
  <c r="E40" i="1"/>
  <c r="E39" i="1"/>
  <c r="F39" i="1" s="1"/>
  <c r="E36" i="1"/>
  <c r="E35" i="1"/>
  <c r="F35" i="1" s="1"/>
  <c r="E34" i="1"/>
  <c r="E33" i="1"/>
  <c r="E32" i="1"/>
  <c r="E30" i="1"/>
  <c r="F30" i="1" s="1"/>
  <c r="E29" i="1"/>
  <c r="F29" i="1" s="1"/>
  <c r="E28" i="1"/>
  <c r="G28" i="1" s="1"/>
  <c r="E24" i="1"/>
  <c r="H24" i="1" s="1"/>
  <c r="E23" i="1"/>
  <c r="G23" i="1" s="1"/>
  <c r="E22" i="1"/>
  <c r="G22" i="1" s="1"/>
  <c r="E21" i="1"/>
  <c r="I21" i="1" s="1"/>
  <c r="E20" i="1"/>
  <c r="H20" i="1" s="1"/>
  <c r="E14" i="1"/>
  <c r="I13" i="1"/>
  <c r="D85" i="1" l="1"/>
  <c r="F23" i="1"/>
  <c r="I23" i="1"/>
  <c r="G14" i="1"/>
  <c r="E16" i="1"/>
  <c r="I22" i="1"/>
  <c r="H22" i="1"/>
  <c r="I28" i="1"/>
  <c r="H28" i="1"/>
  <c r="F14" i="1"/>
  <c r="H21" i="1"/>
  <c r="I14" i="1"/>
  <c r="I16" i="1" s="1"/>
  <c r="F22" i="1"/>
  <c r="F28" i="1"/>
  <c r="F20" i="1"/>
  <c r="F45" i="1"/>
  <c r="F13" i="1"/>
  <c r="H14" i="1"/>
  <c r="I20" i="1"/>
  <c r="F21" i="1"/>
  <c r="H23" i="1"/>
  <c r="I24" i="1"/>
  <c r="I45" i="1"/>
  <c r="H13" i="1"/>
  <c r="G20" i="1"/>
  <c r="G24" i="1"/>
  <c r="G45" i="1"/>
  <c r="G13" i="1"/>
  <c r="G21" i="1"/>
  <c r="F24" i="1"/>
  <c r="E58" i="1"/>
  <c r="E27" i="1"/>
  <c r="G16" i="1" l="1"/>
  <c r="F16" i="1"/>
  <c r="H16" i="1"/>
  <c r="D13" i="1"/>
  <c r="H52" i="1" l="1"/>
  <c r="D54" i="1"/>
  <c r="D55" i="1"/>
  <c r="D56" i="1"/>
  <c r="G52" i="1"/>
  <c r="D76" i="1"/>
  <c r="I52" i="1"/>
  <c r="D48" i="1" l="1"/>
  <c r="G80" i="1" l="1"/>
  <c r="H80" i="1"/>
  <c r="I80" i="1"/>
  <c r="I74" i="1"/>
  <c r="F80" i="1" l="1"/>
  <c r="D83" i="1"/>
  <c r="F52" i="1" l="1"/>
  <c r="G47" i="1" l="1"/>
  <c r="H47" i="1"/>
  <c r="I47" i="1"/>
  <c r="F47" i="1"/>
  <c r="G41" i="1"/>
  <c r="H41" i="1"/>
  <c r="I41" i="1"/>
  <c r="F41" i="1"/>
  <c r="G46" i="1"/>
  <c r="H46" i="1"/>
  <c r="I46" i="1"/>
  <c r="F25" i="1"/>
  <c r="E25" i="1" s="1"/>
  <c r="D25" i="1" l="1"/>
  <c r="E19" i="1"/>
  <c r="G39" i="1"/>
  <c r="H39" i="1"/>
  <c r="I39" i="1"/>
  <c r="E89" i="1" l="1"/>
  <c r="E92" i="1" s="1"/>
  <c r="E94" i="1" s="1"/>
  <c r="D39" i="1"/>
  <c r="G36" i="1"/>
  <c r="H36" i="1"/>
  <c r="I36" i="1"/>
  <c r="F36" i="1"/>
  <c r="G34" i="1"/>
  <c r="H34" i="1"/>
  <c r="I34" i="1"/>
  <c r="F34" i="1"/>
  <c r="G33" i="1"/>
  <c r="H33" i="1"/>
  <c r="I33" i="1"/>
  <c r="F33" i="1"/>
  <c r="I71" i="1" l="1"/>
  <c r="H71" i="1"/>
  <c r="G71" i="1"/>
  <c r="F71" i="1"/>
  <c r="I69" i="1"/>
  <c r="H69" i="1"/>
  <c r="G69" i="1"/>
  <c r="F69" i="1"/>
  <c r="I63" i="1"/>
  <c r="H63" i="1"/>
  <c r="G63" i="1"/>
  <c r="I60" i="1"/>
  <c r="H60" i="1"/>
  <c r="G60" i="1"/>
  <c r="I59" i="1"/>
  <c r="H59" i="1"/>
  <c r="G59" i="1"/>
  <c r="F63" i="1"/>
  <c r="F60" i="1"/>
  <c r="F59" i="1"/>
  <c r="I37" i="1"/>
  <c r="H37" i="1"/>
  <c r="G37" i="1"/>
  <c r="I35" i="1"/>
  <c r="H35" i="1"/>
  <c r="G35" i="1"/>
  <c r="I32" i="1"/>
  <c r="H32" i="1"/>
  <c r="G32" i="1"/>
  <c r="F37" i="1"/>
  <c r="F32" i="1"/>
  <c r="F58" i="1" l="1"/>
  <c r="D47" i="1"/>
  <c r="D15" i="1"/>
  <c r="D14" i="1"/>
  <c r="D16" i="1" s="1"/>
  <c r="D82" i="1"/>
  <c r="D81" i="1"/>
  <c r="D78" i="1"/>
  <c r="D74" i="1"/>
  <c r="D71" i="1"/>
  <c r="D69" i="1"/>
  <c r="D60" i="1"/>
  <c r="D62" i="1"/>
  <c r="D63" i="1"/>
  <c r="D64" i="1"/>
  <c r="D59" i="1"/>
  <c r="D53" i="1"/>
  <c r="D52" i="1" s="1"/>
  <c r="D31" i="1"/>
  <c r="D41" i="1"/>
  <c r="D42" i="1"/>
  <c r="D43" i="1"/>
  <c r="D44" i="1"/>
  <c r="D45" i="1"/>
  <c r="D46" i="1"/>
  <c r="D23" i="1"/>
  <c r="D32" i="1"/>
  <c r="D33" i="1"/>
  <c r="D24" i="1"/>
  <c r="D34" i="1"/>
  <c r="D35" i="1"/>
  <c r="D36" i="1"/>
  <c r="D37" i="1"/>
  <c r="D61" i="1"/>
  <c r="D38" i="1"/>
  <c r="D50" i="1"/>
  <c r="D80" i="1" l="1"/>
  <c r="F73" i="1"/>
  <c r="G73" i="1"/>
  <c r="H73" i="1"/>
  <c r="I73" i="1"/>
  <c r="D73" i="1"/>
  <c r="G58" i="1"/>
  <c r="H58" i="1"/>
  <c r="I58" i="1"/>
  <c r="D58" i="1"/>
  <c r="D20" i="1" l="1"/>
  <c r="F19" i="1" l="1"/>
  <c r="I19" i="1"/>
  <c r="G19" i="1"/>
  <c r="H19" i="1"/>
  <c r="D21" i="1"/>
  <c r="D22" i="1"/>
  <c r="D19" i="1" l="1"/>
  <c r="F67" i="1" l="1"/>
  <c r="I67" i="1"/>
  <c r="I66" i="1" s="1"/>
  <c r="H67" i="1"/>
  <c r="H66" i="1" s="1"/>
  <c r="G67" i="1"/>
  <c r="G66" i="1" s="1"/>
  <c r="D67" i="1" l="1"/>
  <c r="D66" i="1" s="1"/>
  <c r="F66" i="1"/>
  <c r="D28" i="1" l="1"/>
  <c r="I30" i="1" l="1"/>
  <c r="H30" i="1"/>
  <c r="G30" i="1"/>
  <c r="I29" i="1"/>
  <c r="H29" i="1"/>
  <c r="G29" i="1"/>
  <c r="D29" i="1" l="1"/>
  <c r="D30" i="1"/>
  <c r="H40" i="1" l="1"/>
  <c r="I40" i="1"/>
  <c r="G40" i="1"/>
  <c r="F40" i="1"/>
  <c r="F27" i="1" l="1"/>
  <c r="F89" i="1" s="1"/>
  <c r="G27" i="1"/>
  <c r="I27" i="1"/>
  <c r="I89" i="1" s="1"/>
  <c r="H27" i="1"/>
  <c r="H89" i="1" s="1"/>
  <c r="D40" i="1"/>
  <c r="D27" i="1" s="1"/>
  <c r="D89" i="1" s="1"/>
  <c r="D92" i="1" s="1"/>
  <c r="G89" i="1" l="1"/>
  <c r="G92" i="1" s="1"/>
  <c r="G94" i="1" s="1"/>
  <c r="I92" i="1"/>
  <c r="I94" i="1" s="1"/>
  <c r="F92" i="1"/>
  <c r="F94" i="1" s="1"/>
  <c r="H92" i="1"/>
  <c r="H94" i="1" s="1"/>
  <c r="D94" i="1" l="1"/>
</calcChain>
</file>

<file path=xl/sharedStrings.xml><?xml version="1.0" encoding="utf-8"?>
<sst xmlns="http://schemas.openxmlformats.org/spreadsheetml/2006/main" count="380" uniqueCount="187">
  <si>
    <t>доходов и расходов</t>
  </si>
  <si>
    <t>№ п/п</t>
  </si>
  <si>
    <t>Наименование статей</t>
  </si>
  <si>
    <t>Единица измерения</t>
  </si>
  <si>
    <t>Год</t>
  </si>
  <si>
    <t>в том числе по кварталам</t>
  </si>
  <si>
    <t>I</t>
  </si>
  <si>
    <t>II</t>
  </si>
  <si>
    <t>III</t>
  </si>
  <si>
    <t>IV</t>
  </si>
  <si>
    <t xml:space="preserve">ДОХОДЫ: </t>
  </si>
  <si>
    <t xml:space="preserve"> </t>
  </si>
  <si>
    <t>1.</t>
  </si>
  <si>
    <t>Платежи за жилищно-коммунальные услуги, всего</t>
  </si>
  <si>
    <t>2.</t>
  </si>
  <si>
    <t>3.</t>
  </si>
  <si>
    <t xml:space="preserve">Внереализационные доходы </t>
  </si>
  <si>
    <r>
      <t>ВСЕГО ДОХОДОВ:</t>
    </r>
    <r>
      <rPr>
        <sz val="11"/>
        <rFont val="Times New Roman"/>
        <family val="1"/>
        <charset val="204"/>
      </rPr>
      <t xml:space="preserve"> (сумма стр. 1, 2, 3)</t>
    </r>
  </si>
  <si>
    <t>РАСХОДЫ:</t>
  </si>
  <si>
    <t>5.</t>
  </si>
  <si>
    <t>5.1.</t>
  </si>
  <si>
    <t>Фонд ЗП по штату АУР</t>
  </si>
  <si>
    <t>5.2.</t>
  </si>
  <si>
    <t>Резерв на оплату отпусков</t>
  </si>
  <si>
    <t>5.3.</t>
  </si>
  <si>
    <t>Прочие расходы (канцтовары ,почта и пр.)</t>
  </si>
  <si>
    <t>5.5.</t>
  </si>
  <si>
    <t>Обслуж.компьютера и материалы</t>
  </si>
  <si>
    <t>5.6.</t>
  </si>
  <si>
    <t>Сотовая связь</t>
  </si>
  <si>
    <t>Услуги банка</t>
  </si>
  <si>
    <t>Сайт, хостинг</t>
  </si>
  <si>
    <t>Обучение, освидетельствование</t>
  </si>
  <si>
    <t>Страхование лифтов</t>
  </si>
  <si>
    <t>Специальная оценка условий труда</t>
  </si>
  <si>
    <t>Прочие непредвиденные расходы</t>
  </si>
  <si>
    <t>6.</t>
  </si>
  <si>
    <t>6.1.</t>
  </si>
  <si>
    <t>6.2.</t>
  </si>
  <si>
    <t>6.3.</t>
  </si>
  <si>
    <t>6.4.</t>
  </si>
  <si>
    <t>6.5.</t>
  </si>
  <si>
    <t>6.6.</t>
  </si>
  <si>
    <t>6.7.</t>
  </si>
  <si>
    <t>6.8.</t>
  </si>
  <si>
    <t>6.9.</t>
  </si>
  <si>
    <t>6.10.</t>
  </si>
  <si>
    <t>6.11.</t>
  </si>
  <si>
    <t>6.12.</t>
  </si>
  <si>
    <t>7.</t>
  </si>
  <si>
    <t>7.1.</t>
  </si>
  <si>
    <t>8.</t>
  </si>
  <si>
    <t>8.1.</t>
  </si>
  <si>
    <t>8.2.</t>
  </si>
  <si>
    <t>Фонд ремонта</t>
  </si>
  <si>
    <t>8.3.</t>
  </si>
  <si>
    <t>8.4.</t>
  </si>
  <si>
    <t>Диспетчеризация</t>
  </si>
  <si>
    <t>8.5.</t>
  </si>
  <si>
    <t>Модернизация</t>
  </si>
  <si>
    <t>9.</t>
  </si>
  <si>
    <t>9.1.</t>
  </si>
  <si>
    <t>10.</t>
  </si>
  <si>
    <t>11.</t>
  </si>
  <si>
    <t>12.</t>
  </si>
  <si>
    <t>13.</t>
  </si>
  <si>
    <t>14.</t>
  </si>
  <si>
    <t>Резервный фонд</t>
  </si>
  <si>
    <t>15.</t>
  </si>
  <si>
    <t>Меры по организации безопасности и правопорядка</t>
  </si>
  <si>
    <t>16.</t>
  </si>
  <si>
    <t>Благоустройство</t>
  </si>
  <si>
    <t>Посадочный материал</t>
  </si>
  <si>
    <t>Работы по установке ограждений</t>
  </si>
  <si>
    <t>17.</t>
  </si>
  <si>
    <r>
      <t xml:space="preserve">ИТОГО РАСХОДОВ </t>
    </r>
    <r>
      <rPr>
        <sz val="11"/>
        <rFont val="Times New Roman"/>
        <family val="1"/>
        <charset val="204"/>
      </rPr>
      <t>(сумма стр. 5, 6, 7, 8, 9, 10, 11, 12, 13, 14, 15, 16)</t>
    </r>
  </si>
  <si>
    <t>18.</t>
  </si>
  <si>
    <t>Прочие операционные расходы</t>
  </si>
  <si>
    <t>19.</t>
  </si>
  <si>
    <t>Внереализационные расходы</t>
  </si>
  <si>
    <t>20.</t>
  </si>
  <si>
    <r>
      <t xml:space="preserve">ВСЕГО РАСХОДОВ: </t>
    </r>
    <r>
      <rPr>
        <sz val="11"/>
        <rFont val="Times New Roman"/>
        <family val="1"/>
        <charset val="204"/>
      </rPr>
      <t>(сумма стр. 17, 18, 19)</t>
    </r>
  </si>
  <si>
    <r>
      <t>РЕЗУЛЬТАТ</t>
    </r>
    <r>
      <rPr>
        <sz val="11"/>
        <rFont val="Times New Roman"/>
        <family val="1"/>
        <charset val="204"/>
      </rPr>
      <t xml:space="preserve"> + прибыль, - убыток </t>
    </r>
  </si>
  <si>
    <t>Председатель правления _________________</t>
  </si>
  <si>
    <t>Главный бухгалтер_______________________</t>
  </si>
  <si>
    <t>Расчет ежемесячного тарифа на содержание общего имущества и обслуживание</t>
  </si>
  <si>
    <t>Годовые расходы</t>
  </si>
  <si>
    <t>Ежемесячные расходы</t>
  </si>
  <si>
    <t>Общая площадь помещений</t>
  </si>
  <si>
    <t>Размер ежемесячного тарифа</t>
  </si>
  <si>
    <t>Материалы</t>
  </si>
  <si>
    <t>Спецодежда</t>
  </si>
  <si>
    <t>Дератизация</t>
  </si>
  <si>
    <t>Замер сопротивления изоляции</t>
  </si>
  <si>
    <t>Юридические услуги, абонентское обслуживание</t>
  </si>
  <si>
    <t>Обслуживание слаботочных сетей</t>
  </si>
  <si>
    <t>Фонд ЗП</t>
  </si>
  <si>
    <t>Договор на обслуживание газового оборудования</t>
  </si>
  <si>
    <t>на 2018 год</t>
  </si>
  <si>
    <t>товарищества собственников недвижимости (жилья) "Южная Поляна 27"</t>
  </si>
  <si>
    <r>
      <t xml:space="preserve">Услуги </t>
    </r>
    <r>
      <rPr>
        <b/>
        <sz val="11"/>
        <rFont val="Times New Roman"/>
        <family val="1"/>
        <charset val="204"/>
      </rPr>
      <t>КВАДО</t>
    </r>
    <r>
      <rPr>
        <sz val="11"/>
        <rFont val="Times New Roman"/>
        <family val="1"/>
        <charset val="204"/>
      </rPr>
      <t xml:space="preserve"> (квитанции)</t>
    </r>
  </si>
  <si>
    <r>
      <t xml:space="preserve">Электронная отчётность </t>
    </r>
    <r>
      <rPr>
        <b/>
        <sz val="11"/>
        <rFont val="Times New Roman"/>
        <family val="1"/>
        <charset val="204"/>
      </rPr>
      <t>СБИС</t>
    </r>
  </si>
  <si>
    <r>
      <t xml:space="preserve">Обслуживание домофонов </t>
    </r>
    <r>
      <rPr>
        <b/>
        <sz val="11"/>
        <rFont val="Times New Roman"/>
        <family val="1"/>
        <charset val="204"/>
      </rPr>
      <t>ВДК</t>
    </r>
  </si>
  <si>
    <r>
      <t xml:space="preserve">Обслуживание ИТП </t>
    </r>
    <r>
      <rPr>
        <b/>
        <sz val="11"/>
        <rFont val="Times New Roman"/>
        <family val="1"/>
        <charset val="204"/>
      </rPr>
      <t xml:space="preserve">КВАНТ </t>
    </r>
  </si>
  <si>
    <t>товарищества собственников жилья "Южная Поляна 27"</t>
  </si>
  <si>
    <t>Прохоренко А.В.</t>
  </si>
  <si>
    <t>Крутень Е.В.</t>
  </si>
  <si>
    <t>Проект сметы</t>
  </si>
  <si>
    <t>на 2018 год начиная с 01 мая 2018 года</t>
  </si>
  <si>
    <t>Услуги по управлению МКД, всего:</t>
  </si>
  <si>
    <t>Содержание общего имущества МКД, всего:</t>
  </si>
  <si>
    <t>Текущий ремонт МКД, всего:</t>
  </si>
  <si>
    <t>Содержание и ремонт лифта, всего:</t>
  </si>
  <si>
    <t>Вывоз мусора, всего:</t>
  </si>
  <si>
    <t>ОДН (ХВС, ГВС, ЭЭ)</t>
  </si>
  <si>
    <t>Работы по замене металлических труб на пластиковые</t>
  </si>
  <si>
    <t>7.2.</t>
  </si>
  <si>
    <t>Смета текущего ремонта</t>
  </si>
  <si>
    <t>Уборка и содержание придомовой территории, всего:</t>
  </si>
  <si>
    <t>Уборка МОП, всего:</t>
  </si>
  <si>
    <t>ВДГО, всего:</t>
  </si>
  <si>
    <t>12.1.</t>
  </si>
  <si>
    <r>
      <t xml:space="preserve">Прочие операционные доходы </t>
    </r>
    <r>
      <rPr>
        <b/>
        <sz val="11"/>
        <rFont val="Times New Roman"/>
        <family val="1"/>
        <charset val="204"/>
      </rPr>
      <t>(Всевнет, МТС, ВестКолл)</t>
    </r>
  </si>
  <si>
    <t>Налоги на ЗП и отпуск. АУР (30,2%)</t>
  </si>
  <si>
    <t>5.4.</t>
  </si>
  <si>
    <r>
      <t xml:space="preserve">Связь, коммуникации, сети </t>
    </r>
    <r>
      <rPr>
        <b/>
        <sz val="11"/>
        <rFont val="Times New Roman"/>
        <family val="1"/>
        <charset val="204"/>
      </rPr>
      <t xml:space="preserve">Всевнет </t>
    </r>
    <r>
      <rPr>
        <sz val="11"/>
        <rFont val="Times New Roman"/>
        <family val="1"/>
        <charset val="204"/>
      </rPr>
      <t>(взаимозачёт)</t>
    </r>
  </si>
  <si>
    <t>Налоги на ЗП и отпуск. (30,2%)</t>
  </si>
  <si>
    <r>
      <t xml:space="preserve">Возврат займа </t>
    </r>
    <r>
      <rPr>
        <b/>
        <sz val="11"/>
        <rFont val="Times New Roman"/>
        <family val="1"/>
        <charset val="204"/>
      </rPr>
      <t>ООО "Гарантъ"</t>
    </r>
  </si>
  <si>
    <t>Промывка ТО ХВС и отопление</t>
  </si>
  <si>
    <t>Установка доп.пластин на ТО ГВС</t>
  </si>
  <si>
    <t>Подготовка к отопительному сезону</t>
  </si>
  <si>
    <t>Лицензирование, аккредитация</t>
  </si>
  <si>
    <r>
      <t xml:space="preserve">Договор на обслуживание лифтов - </t>
    </r>
    <r>
      <rPr>
        <b/>
        <sz val="11"/>
        <rFont val="Times New Roman"/>
        <family val="1"/>
        <charset val="204"/>
      </rPr>
      <t>Лифтремонт</t>
    </r>
  </si>
  <si>
    <t>Договор на вывоз ТБО</t>
  </si>
  <si>
    <t>Закрытие Пункта вывоза ТБО</t>
  </si>
  <si>
    <t>6.13.</t>
  </si>
  <si>
    <t>6.14.</t>
  </si>
  <si>
    <t>6.15.</t>
  </si>
  <si>
    <t>6.16.</t>
  </si>
  <si>
    <t>6.17.</t>
  </si>
  <si>
    <t>6.18.</t>
  </si>
  <si>
    <t>6.19.</t>
  </si>
  <si>
    <t>6.20.</t>
  </si>
  <si>
    <t>6.21.</t>
  </si>
  <si>
    <t>6.23.</t>
  </si>
  <si>
    <t>6.24.</t>
  </si>
  <si>
    <t>8.6.</t>
  </si>
  <si>
    <t>Меры по организации безопасности и правопорядка*</t>
  </si>
  <si>
    <t>Разовый взнос на Обустройство видеонаблюдения*</t>
  </si>
  <si>
    <t>Утверждаемый тариф</t>
  </si>
  <si>
    <t>Плановый текущий ремонт</t>
  </si>
  <si>
    <t>7.3.</t>
  </si>
  <si>
    <t>7.4.</t>
  </si>
  <si>
    <t>15.1.</t>
  </si>
  <si>
    <t>15.2.</t>
  </si>
  <si>
    <t>15.3.</t>
  </si>
  <si>
    <t>Месяц</t>
  </si>
  <si>
    <t>Выпадающие доходы</t>
  </si>
  <si>
    <t>16.1.</t>
  </si>
  <si>
    <t>Непроданная</t>
  </si>
  <si>
    <t>16.2.</t>
  </si>
  <si>
    <t>Неплательщики</t>
  </si>
  <si>
    <t>21.</t>
  </si>
  <si>
    <t>Тариф</t>
  </si>
  <si>
    <t>6.22.</t>
  </si>
  <si>
    <t>Текущий ремонт и настройка оборудования ИТП</t>
  </si>
  <si>
    <t>14.1.</t>
  </si>
  <si>
    <t>Дневная тревожная кнопка охранной сигнализации</t>
  </si>
  <si>
    <t>4.</t>
  </si>
  <si>
    <t>Обслуж.компьютера и ПО</t>
  </si>
  <si>
    <r>
      <t xml:space="preserve">ИТОГО РАСХОДОВ </t>
    </r>
    <r>
      <rPr>
        <sz val="11"/>
        <rFont val="Times New Roman"/>
        <family val="1"/>
        <charset val="204"/>
      </rPr>
      <t>(сумма стр. 5, 6, 7, 8, 9, 10, 11, 12, 13)</t>
    </r>
  </si>
  <si>
    <r>
      <t>Аренде и обслуживанию ковровых покрытий (</t>
    </r>
    <r>
      <rPr>
        <b/>
        <sz val="11"/>
        <rFont val="Times New Roman"/>
        <family val="1"/>
        <charset val="204"/>
      </rPr>
      <t>Юни Рент</t>
    </r>
    <r>
      <rPr>
        <sz val="11"/>
        <rFont val="Times New Roman"/>
        <family val="1"/>
        <charset val="204"/>
      </rPr>
      <t>)</t>
    </r>
  </si>
  <si>
    <t>11.1.</t>
  </si>
  <si>
    <t>13.1.</t>
  </si>
  <si>
    <t>14.2.</t>
  </si>
  <si>
    <t>Обследование общедомовой системы вентиляции</t>
  </si>
  <si>
    <t>14.3.</t>
  </si>
  <si>
    <t>Расчёт ежемесячного тарифа на содержание общего имущества и обслуживание</t>
  </si>
  <si>
    <t>на 2021 год начиная с 01 мая 2021 года</t>
  </si>
  <si>
    <r>
      <t>ВСЕГО ДОХОДОВ:</t>
    </r>
    <r>
      <rPr>
        <sz val="11"/>
        <rFont val="Times New Roman"/>
        <family val="1"/>
        <charset val="204"/>
      </rPr>
      <t xml:space="preserve"> (сумма стр. 1, 2, 3, 4)</t>
    </r>
  </si>
  <si>
    <t>ХВС на ГВС</t>
  </si>
  <si>
    <t>ХВС на ГВС (с сентября 2018 года)</t>
  </si>
  <si>
    <t>КУ на содержание общедомового имущества</t>
  </si>
  <si>
    <t>Установка спортивных тренажёров</t>
  </si>
  <si>
    <t>на 2021 год</t>
  </si>
  <si>
    <t>6.25.</t>
  </si>
  <si>
    <t>ЭЭ на СОИ (задолженность за прошлые периоды)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</si>
</sst>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6" x14ac:knownFonts="1"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rgb="FF000000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 style="medium">
        <color indexed="64"/>
      </right>
      <top/>
      <bottom style="double">
        <color rgb="FF000000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1" xfId="0" applyFont="1" applyBorder="1" applyAlignment="1">
      <alignment vertical="center" wrapText="1"/>
    </xf>
    <xf numFmtId="1" fontId="2" fillId="0" borderId="11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16" fontId="2" fillId="0" borderId="10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vertical="center" wrapText="1"/>
    </xf>
    <xf numFmtId="1" fontId="1" fillId="0" borderId="11" xfId="0" applyNumberFormat="1" applyFont="1" applyBorder="1" applyAlignment="1">
      <alignment vertical="center"/>
    </xf>
    <xf numFmtId="164" fontId="0" fillId="0" borderId="0" xfId="0" applyNumberFormat="1"/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vertical="center" wrapText="1"/>
    </xf>
    <xf numFmtId="1" fontId="2" fillId="0" borderId="14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2" fontId="2" fillId="0" borderId="11" xfId="0" applyNumberFormat="1" applyFont="1" applyBorder="1" applyAlignment="1">
      <alignment vertical="center"/>
    </xf>
    <xf numFmtId="2" fontId="1" fillId="0" borderId="1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" fontId="2" fillId="0" borderId="17" xfId="0" applyNumberFormat="1" applyFont="1" applyBorder="1" applyAlignment="1">
      <alignment vertical="center"/>
    </xf>
    <xf numFmtId="0" fontId="0" fillId="0" borderId="16" xfId="0" applyBorder="1"/>
    <xf numFmtId="1" fontId="2" fillId="0" borderId="18" xfId="0" applyNumberFormat="1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1" fontId="1" fillId="0" borderId="18" xfId="0" applyNumberFormat="1" applyFont="1" applyBorder="1" applyAlignment="1">
      <alignment vertical="center"/>
    </xf>
    <xf numFmtId="2" fontId="0" fillId="0" borderId="0" xfId="0" applyNumberFormat="1"/>
    <xf numFmtId="10" fontId="0" fillId="0" borderId="0" xfId="1" applyNumberFormat="1" applyFont="1"/>
    <xf numFmtId="10" fontId="0" fillId="0" borderId="0" xfId="0" applyNumberFormat="1"/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2" fontId="2" fillId="0" borderId="11" xfId="0" applyNumberFormat="1" applyFont="1" applyBorder="1" applyAlignment="1">
      <alignment vertical="center"/>
    </xf>
    <xf numFmtId="2" fontId="1" fillId="0" borderId="11" xfId="0" applyNumberFormat="1" applyFont="1" applyBorder="1" applyAlignment="1">
      <alignment vertical="center"/>
    </xf>
    <xf numFmtId="1" fontId="2" fillId="2" borderId="11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5" fillId="0" borderId="0" xfId="0" applyFont="1" applyAlignment="1">
      <alignment horizontal="right"/>
    </xf>
    <xf numFmtId="0" fontId="5" fillId="0" borderId="0" xfId="0" applyFont="1"/>
    <xf numFmtId="0" fontId="1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1" fontId="2" fillId="3" borderId="11" xfId="0" applyNumberFormat="1" applyFont="1" applyFill="1" applyBorder="1" applyAlignment="1">
      <alignment vertical="center"/>
    </xf>
    <xf numFmtId="0" fontId="2" fillId="3" borderId="10" xfId="0" applyFont="1" applyFill="1" applyBorder="1" applyAlignment="1">
      <alignment horizontal="center" vertical="center"/>
    </xf>
    <xf numFmtId="9" fontId="2" fillId="3" borderId="11" xfId="0" applyNumberFormat="1" applyFont="1" applyFill="1" applyBorder="1" applyAlignment="1">
      <alignment vertical="center"/>
    </xf>
    <xf numFmtId="1" fontId="0" fillId="0" borderId="0" xfId="0" applyNumberFormat="1"/>
    <xf numFmtId="1" fontId="2" fillId="0" borderId="11" xfId="0" applyNumberFormat="1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vertical="center"/>
    </xf>
    <xf numFmtId="0" fontId="0" fillId="0" borderId="16" xfId="0" applyFill="1" applyBorder="1"/>
    <xf numFmtId="1" fontId="0" fillId="0" borderId="0" xfId="0" applyNumberFormat="1" applyFill="1"/>
    <xf numFmtId="0" fontId="0" fillId="0" borderId="0" xfId="0" applyFill="1"/>
    <xf numFmtId="0" fontId="2" fillId="0" borderId="10" xfId="0" applyFont="1" applyFill="1" applyBorder="1" applyAlignment="1">
      <alignment horizontal="center" vertical="center"/>
    </xf>
    <xf numFmtId="1" fontId="2" fillId="0" borderId="18" xfId="0" applyNumberFormat="1" applyFont="1" applyFill="1" applyBorder="1" applyAlignment="1">
      <alignment vertical="center"/>
    </xf>
    <xf numFmtId="1" fontId="2" fillId="0" borderId="19" xfId="0" applyNumberFormat="1" applyFont="1" applyFill="1" applyBorder="1" applyAlignment="1">
      <alignment vertical="center"/>
    </xf>
    <xf numFmtId="0" fontId="1" fillId="0" borderId="11" xfId="0" applyFont="1" applyFill="1" applyBorder="1" applyAlignment="1">
      <alignment vertical="center" wrapText="1"/>
    </xf>
    <xf numFmtId="1" fontId="1" fillId="0" borderId="11" xfId="0" applyNumberFormat="1" applyFont="1" applyFill="1" applyBorder="1" applyAlignment="1">
      <alignment vertical="center"/>
    </xf>
    <xf numFmtId="0" fontId="2" fillId="0" borderId="18" xfId="0" applyFont="1" applyFill="1" applyBorder="1" applyAlignment="1">
      <alignment vertical="center"/>
    </xf>
    <xf numFmtId="1" fontId="1" fillId="0" borderId="18" xfId="0" applyNumberFormat="1" applyFont="1" applyFill="1" applyBorder="1" applyAlignment="1">
      <alignment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 wrapText="1"/>
    </xf>
    <xf numFmtId="1" fontId="2" fillId="0" borderId="14" xfId="0" applyNumberFormat="1" applyFont="1" applyFill="1" applyBorder="1" applyAlignment="1">
      <alignment vertical="center"/>
    </xf>
    <xf numFmtId="1" fontId="2" fillId="0" borderId="0" xfId="0" applyNumberFormat="1" applyFont="1" applyFill="1" applyBorder="1" applyAlignment="1">
      <alignment vertical="center"/>
    </xf>
    <xf numFmtId="14" fontId="2" fillId="0" borderId="10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11" xfId="0" applyFont="1" applyFill="1" applyBorder="1" applyAlignment="1">
      <alignment vertical="center" wrapText="1"/>
    </xf>
    <xf numFmtId="0" fontId="2" fillId="0" borderId="15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Ekaterina\Documents\&#1070;&#1078;&#1085;&#1072;&#1103;%20&#1055;&#1086;&#1083;&#1103;&#1085;&#1072;\&#1054;&#1090;&#1095;&#1105;&#1090;&#1099;%20&#1087;&#1077;&#1088;&#1077;&#1076;%20&#1078;&#1080;&#1083;&#1100;&#1094;&#1072;&#1084;&#1080;\&#1070;&#1055;27\2019\&#1053;&#1086;&#1074;&#1072;&#1103;%20&#1057;&#1084;&#1077;&#1090;&#1072;-&#1087;&#1088;&#1086;&#1077;&#1082;&#1090;%2027%20&#1089;%20&#1088;&#1072;&#1079;&#1085;&#1080;&#1094;&#1077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ножители ФОТ, отпуск,..."/>
      <sheetName val="смета доходов 33"/>
      <sheetName val="смета доходов 32,25"/>
      <sheetName val="Штатное расписание"/>
      <sheetName val="Уборка МОП"/>
      <sheetName val="Сод.придом.тер."/>
      <sheetName val="Диспетчер"/>
      <sheetName val="Сод.общ.имущ."/>
      <sheetName val="Вывоз мусора"/>
      <sheetName val="АУР"/>
      <sheetName val="Лифт"/>
      <sheetName val="ВДГО"/>
      <sheetName val="Новая Смета-проект 27 с разнице"/>
    </sheetNames>
    <definedNames>
      <definedName name="month_tbo" refersTo="='Вывоз мусора'!$C$9"/>
    </definedNames>
    <sheetDataSet>
      <sheetData sheetId="0"/>
      <sheetData sheetId="1"/>
      <sheetData sheetId="2">
        <row r="20">
          <cell r="G20">
            <v>22485.530000000002</v>
          </cell>
        </row>
        <row r="23">
          <cell r="H23">
            <v>15527.392000000002</v>
          </cell>
        </row>
        <row r="25">
          <cell r="H25">
            <v>103594.86899999998</v>
          </cell>
        </row>
        <row r="27">
          <cell r="G27">
            <v>92185.959999999992</v>
          </cell>
        </row>
      </sheetData>
      <sheetData sheetId="3">
        <row r="9">
          <cell r="C9" t="str">
            <v>3</v>
          </cell>
        </row>
      </sheetData>
      <sheetData sheetId="4">
        <row r="9">
          <cell r="C9">
            <v>9</v>
          </cell>
        </row>
        <row r="19">
          <cell r="G19">
            <v>18000</v>
          </cell>
        </row>
      </sheetData>
      <sheetData sheetId="5">
        <row r="9">
          <cell r="C9">
            <v>7</v>
          </cell>
        </row>
        <row r="22">
          <cell r="G22">
            <v>18000</v>
          </cell>
        </row>
      </sheetData>
      <sheetData sheetId="6">
        <row r="17">
          <cell r="G17">
            <v>29000</v>
          </cell>
        </row>
        <row r="18">
          <cell r="G18">
            <v>2309.44</v>
          </cell>
        </row>
        <row r="19">
          <cell r="G19">
            <v>9455.4500000000007</v>
          </cell>
        </row>
      </sheetData>
      <sheetData sheetId="7">
        <row r="9">
          <cell r="C9">
            <v>3</v>
          </cell>
        </row>
        <row r="16">
          <cell r="G16">
            <v>41675</v>
          </cell>
        </row>
        <row r="17">
          <cell r="G17">
            <v>3318.83</v>
          </cell>
        </row>
        <row r="18">
          <cell r="G18">
            <v>13588.14</v>
          </cell>
        </row>
        <row r="20">
          <cell r="G20">
            <v>6000</v>
          </cell>
        </row>
        <row r="21">
          <cell r="G21">
            <v>3620</v>
          </cell>
        </row>
        <row r="23">
          <cell r="G23">
            <v>180000</v>
          </cell>
        </row>
        <row r="24">
          <cell r="G24">
            <v>0</v>
          </cell>
        </row>
      </sheetData>
      <sheetData sheetId="8">
        <row r="9">
          <cell r="C9">
            <v>0</v>
          </cell>
        </row>
      </sheetData>
      <sheetData sheetId="9">
        <row r="9">
          <cell r="C9">
            <v>1</v>
          </cell>
        </row>
        <row r="18">
          <cell r="G18">
            <v>56950</v>
          </cell>
        </row>
        <row r="19">
          <cell r="G19">
            <v>4535.2700000000004</v>
          </cell>
        </row>
        <row r="20">
          <cell r="G20">
            <v>18568.560000000001</v>
          </cell>
        </row>
        <row r="21">
          <cell r="G21">
            <v>5800</v>
          </cell>
        </row>
        <row r="22">
          <cell r="G22">
            <v>2000</v>
          </cell>
        </row>
        <row r="23">
          <cell r="G23">
            <v>1700</v>
          </cell>
        </row>
        <row r="24">
          <cell r="G24">
            <v>4100</v>
          </cell>
        </row>
        <row r="25">
          <cell r="G25">
            <v>4046</v>
          </cell>
        </row>
        <row r="26">
          <cell r="G26">
            <v>4300</v>
          </cell>
        </row>
        <row r="27">
          <cell r="G27">
            <v>0</v>
          </cell>
        </row>
        <row r="29">
          <cell r="G29">
            <v>10000</v>
          </cell>
        </row>
        <row r="30">
          <cell r="G30">
            <v>1500</v>
          </cell>
        </row>
        <row r="31">
          <cell r="G31">
            <v>2000</v>
          </cell>
        </row>
      </sheetData>
      <sheetData sheetId="10">
        <row r="6">
          <cell r="C6">
            <v>15435</v>
          </cell>
        </row>
        <row r="7">
          <cell r="C7">
            <v>3087</v>
          </cell>
        </row>
        <row r="9">
          <cell r="C9">
            <v>0</v>
          </cell>
        </row>
      </sheetData>
      <sheetData sheetId="11">
        <row r="8">
          <cell r="D8">
            <v>10487.98</v>
          </cell>
        </row>
        <row r="13">
          <cell r="D13">
            <v>10487.98</v>
          </cell>
        </row>
      </sheetData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98"/>
  <sheetViews>
    <sheetView topLeftCell="A94" zoomScale="122" zoomScaleNormal="122" workbookViewId="0">
      <selection activeCell="B52" sqref="B52"/>
    </sheetView>
  </sheetViews>
  <sheetFormatPr defaultRowHeight="13.2" x14ac:dyDescent="0.25"/>
  <cols>
    <col min="1" max="1" width="10.109375" bestFit="1" customWidth="1"/>
    <col min="2" max="2" width="47.6640625" customWidth="1"/>
    <col min="3" max="3" width="12.88671875" customWidth="1"/>
    <col min="4" max="4" width="15.6640625" bestFit="1" customWidth="1"/>
    <col min="5" max="5" width="15.6640625" customWidth="1"/>
    <col min="6" max="6" width="12.109375" bestFit="1" customWidth="1"/>
    <col min="7" max="7" width="13.88671875" customWidth="1"/>
    <col min="8" max="8" width="12.44140625" customWidth="1"/>
    <col min="9" max="9" width="13.109375" customWidth="1"/>
    <col min="12" max="12" width="14.5546875" bestFit="1" customWidth="1"/>
  </cols>
  <sheetData>
    <row r="2" spans="1:10" x14ac:dyDescent="0.25">
      <c r="H2" s="48"/>
      <c r="I2" s="48"/>
    </row>
    <row r="3" spans="1:10" ht="13.8" x14ac:dyDescent="0.25">
      <c r="A3" s="81" t="s">
        <v>107</v>
      </c>
      <c r="B3" s="81"/>
      <c r="C3" s="81"/>
      <c r="D3" s="81"/>
      <c r="E3" s="81"/>
      <c r="F3" s="81"/>
      <c r="G3" s="81"/>
      <c r="H3" s="81"/>
      <c r="I3" s="81"/>
    </row>
    <row r="4" spans="1:10" ht="13.8" x14ac:dyDescent="0.25">
      <c r="A4" s="82" t="s">
        <v>0</v>
      </c>
      <c r="B4" s="82"/>
      <c r="C4" s="82"/>
      <c r="D4" s="82"/>
      <c r="E4" s="82"/>
      <c r="F4" s="82"/>
      <c r="G4" s="82"/>
      <c r="H4" s="82"/>
      <c r="I4" s="82"/>
    </row>
    <row r="5" spans="1:10" ht="13.8" x14ac:dyDescent="0.25">
      <c r="A5" s="82" t="s">
        <v>99</v>
      </c>
      <c r="B5" s="82"/>
      <c r="C5" s="82"/>
      <c r="D5" s="82"/>
      <c r="E5" s="82"/>
      <c r="F5" s="82"/>
      <c r="G5" s="82"/>
      <c r="H5" s="82"/>
      <c r="I5" s="82"/>
    </row>
    <row r="6" spans="1:10" ht="13.8" x14ac:dyDescent="0.25">
      <c r="A6" s="82" t="s">
        <v>178</v>
      </c>
      <c r="B6" s="82"/>
      <c r="C6" s="82"/>
      <c r="D6" s="82"/>
      <c r="E6" s="82"/>
      <c r="F6" s="82"/>
      <c r="G6" s="82"/>
      <c r="H6" s="82"/>
      <c r="I6" s="82"/>
    </row>
    <row r="7" spans="1:10" ht="14.4" thickBot="1" x14ac:dyDescent="0.3">
      <c r="A7" s="40"/>
      <c r="B7" s="40"/>
      <c r="C7" s="40"/>
      <c r="D7" s="40"/>
      <c r="E7" s="40"/>
      <c r="F7" s="40"/>
      <c r="G7" s="40"/>
      <c r="H7" s="40"/>
      <c r="I7" s="40"/>
    </row>
    <row r="8" spans="1:10" ht="29.25" customHeight="1" thickTop="1" thickBot="1" x14ac:dyDescent="0.3">
      <c r="A8" s="83" t="s">
        <v>1</v>
      </c>
      <c r="B8" s="85" t="s">
        <v>2</v>
      </c>
      <c r="C8" s="87" t="s">
        <v>3</v>
      </c>
      <c r="D8" s="85" t="s">
        <v>4</v>
      </c>
      <c r="E8" s="85" t="s">
        <v>156</v>
      </c>
      <c r="F8" s="89" t="s">
        <v>5</v>
      </c>
      <c r="G8" s="90"/>
      <c r="H8" s="90"/>
      <c r="I8" s="91"/>
    </row>
    <row r="9" spans="1:10" ht="14.4" thickBot="1" x14ac:dyDescent="0.3">
      <c r="A9" s="84"/>
      <c r="B9" s="86"/>
      <c r="C9" s="88"/>
      <c r="D9" s="86"/>
      <c r="E9" s="86"/>
      <c r="F9" s="2" t="s">
        <v>6</v>
      </c>
      <c r="G9" s="2" t="s">
        <v>7</v>
      </c>
      <c r="H9" s="2" t="s">
        <v>8</v>
      </c>
      <c r="I9" s="3" t="s">
        <v>9</v>
      </c>
    </row>
    <row r="10" spans="1:10" ht="15" thickTop="1" thickBot="1" x14ac:dyDescent="0.3">
      <c r="A10" s="4">
        <v>1</v>
      </c>
      <c r="B10" s="5">
        <v>2</v>
      </c>
      <c r="C10" s="5">
        <v>3</v>
      </c>
      <c r="D10" s="5">
        <v>4</v>
      </c>
      <c r="E10" s="5">
        <v>5</v>
      </c>
      <c r="F10" s="5">
        <v>6</v>
      </c>
      <c r="G10" s="5">
        <v>7</v>
      </c>
      <c r="H10" s="5">
        <v>8</v>
      </c>
      <c r="I10" s="5">
        <v>9</v>
      </c>
    </row>
    <row r="11" spans="1:10" ht="14.4" thickBot="1" x14ac:dyDescent="0.3">
      <c r="A11" s="4"/>
      <c r="B11" s="7" t="s">
        <v>10</v>
      </c>
      <c r="C11" s="7"/>
      <c r="D11" s="5"/>
      <c r="E11" s="5"/>
      <c r="F11" s="5"/>
      <c r="G11" s="5"/>
      <c r="H11" s="5"/>
      <c r="I11" s="6"/>
    </row>
    <row r="12" spans="1:10" ht="14.4" thickBot="1" x14ac:dyDescent="0.3">
      <c r="A12" s="4" t="s">
        <v>11</v>
      </c>
      <c r="B12" s="8" t="s">
        <v>11</v>
      </c>
      <c r="C12" s="8"/>
      <c r="D12" s="8"/>
      <c r="E12" s="8"/>
      <c r="F12" s="8"/>
      <c r="G12" s="8"/>
      <c r="H12" s="8"/>
      <c r="I12" s="9"/>
    </row>
    <row r="13" spans="1:10" ht="14.4" thickBot="1" x14ac:dyDescent="0.3">
      <c r="A13" s="4" t="s">
        <v>12</v>
      </c>
      <c r="B13" s="10" t="s">
        <v>13</v>
      </c>
      <c r="C13" s="10"/>
      <c r="D13" s="11">
        <v>4397678.72</v>
      </c>
      <c r="E13" s="11">
        <v>366473.06</v>
      </c>
      <c r="F13" s="11">
        <v>1099419.18</v>
      </c>
      <c r="G13" s="11">
        <v>1099419.18</v>
      </c>
      <c r="H13" s="11">
        <v>1099419.18</v>
      </c>
      <c r="I13" s="11">
        <v>1099419.18</v>
      </c>
      <c r="J13" s="30"/>
    </row>
    <row r="14" spans="1:10" ht="28.2" thickBot="1" x14ac:dyDescent="0.3">
      <c r="A14" s="4" t="s">
        <v>14</v>
      </c>
      <c r="B14" s="10" t="s">
        <v>122</v>
      </c>
      <c r="C14" s="8"/>
      <c r="D14" s="11">
        <v>92980.08</v>
      </c>
      <c r="E14" s="11">
        <v>7748.34</v>
      </c>
      <c r="F14" s="11">
        <v>23245.02</v>
      </c>
      <c r="G14" s="11">
        <v>23245.02</v>
      </c>
      <c r="H14" s="11">
        <v>23245.02</v>
      </c>
      <c r="I14" s="11">
        <v>23245.02</v>
      </c>
      <c r="J14" s="30"/>
    </row>
    <row r="15" spans="1:10" ht="14.4" thickBot="1" x14ac:dyDescent="0.3">
      <c r="A15" s="4" t="s">
        <v>15</v>
      </c>
      <c r="B15" s="58" t="s">
        <v>182</v>
      </c>
      <c r="C15" s="8"/>
      <c r="D15" s="11">
        <v>487846.49</v>
      </c>
      <c r="E15" s="11">
        <v>40653.874166666668</v>
      </c>
      <c r="F15" s="11">
        <v>121961.6225</v>
      </c>
      <c r="G15" s="11">
        <v>121961.6225</v>
      </c>
      <c r="H15" s="11">
        <v>121961.6225</v>
      </c>
      <c r="I15" s="11">
        <v>121961.6225</v>
      </c>
      <c r="J15" s="30"/>
    </row>
    <row r="16" spans="1:10" s="63" customFormat="1" ht="14.4" thickBot="1" x14ac:dyDescent="0.3">
      <c r="A16" s="64" t="s">
        <v>168</v>
      </c>
      <c r="B16" s="77" t="s">
        <v>181</v>
      </c>
      <c r="C16" s="77"/>
      <c r="D16" s="57">
        <v>1182044.23</v>
      </c>
      <c r="E16" s="57">
        <v>98503.685833333337</v>
      </c>
      <c r="F16" s="57">
        <v>295511.0575</v>
      </c>
      <c r="G16" s="57">
        <v>295511.0575</v>
      </c>
      <c r="H16" s="57">
        <v>295511.0575</v>
      </c>
      <c r="I16" s="57">
        <v>295511.0575</v>
      </c>
      <c r="J16" s="61"/>
    </row>
    <row r="17" spans="1:11" ht="14.4" thickBot="1" x14ac:dyDescent="0.3">
      <c r="A17" s="4" t="s">
        <v>19</v>
      </c>
      <c r="B17" s="12" t="s">
        <v>179</v>
      </c>
      <c r="C17" s="12"/>
      <c r="D17" s="18">
        <v>6160549.5199999996</v>
      </c>
      <c r="E17" s="18">
        <v>513378.96</v>
      </c>
      <c r="F17" s="18">
        <v>1540136.88</v>
      </c>
      <c r="G17" s="18">
        <v>1540136.88</v>
      </c>
      <c r="H17" s="18">
        <v>1540136.88</v>
      </c>
      <c r="I17" s="18">
        <v>1540136.88</v>
      </c>
      <c r="J17" s="30"/>
    </row>
    <row r="18" spans="1:11" ht="14.4" thickBot="1" x14ac:dyDescent="0.3">
      <c r="A18" s="13"/>
      <c r="B18" s="10" t="s">
        <v>11</v>
      </c>
      <c r="C18" s="10"/>
      <c r="D18" s="8"/>
      <c r="E18" s="8"/>
      <c r="F18" s="8"/>
      <c r="G18" s="8"/>
      <c r="H18" s="8"/>
      <c r="I18" s="9"/>
    </row>
    <row r="19" spans="1:11" ht="14.4" thickBot="1" x14ac:dyDescent="0.3">
      <c r="A19" s="13"/>
      <c r="B19" s="7" t="s">
        <v>18</v>
      </c>
      <c r="C19" s="7"/>
      <c r="D19" s="8"/>
      <c r="E19" s="8"/>
      <c r="F19" s="8"/>
      <c r="G19" s="8"/>
      <c r="H19" s="8"/>
      <c r="I19" s="9"/>
    </row>
    <row r="20" spans="1:11" ht="15" thickBot="1" x14ac:dyDescent="0.3">
      <c r="A20" s="14" t="s">
        <v>19</v>
      </c>
      <c r="B20" s="15" t="s">
        <v>109</v>
      </c>
      <c r="C20" s="15"/>
      <c r="D20" s="11">
        <v>1132568.9307586211</v>
      </c>
      <c r="E20" s="11">
        <v>94380.744229885095</v>
      </c>
      <c r="F20" s="11">
        <v>286442.23268965527</v>
      </c>
      <c r="G20" s="11">
        <v>282042.23268965527</v>
      </c>
      <c r="H20" s="11">
        <v>282042.23268965527</v>
      </c>
      <c r="I20" s="11">
        <v>282042.23268965527</v>
      </c>
      <c r="J20" s="30"/>
      <c r="K20" s="56"/>
    </row>
    <row r="21" spans="1:11" s="63" customFormat="1" ht="14.4" thickBot="1" x14ac:dyDescent="0.3">
      <c r="A21" s="64" t="s">
        <v>20</v>
      </c>
      <c r="B21" s="58" t="s">
        <v>21</v>
      </c>
      <c r="C21" s="58"/>
      <c r="D21" s="57">
        <v>683400</v>
      </c>
      <c r="E21" s="57">
        <v>56950</v>
      </c>
      <c r="F21" s="57">
        <v>170850</v>
      </c>
      <c r="G21" s="57">
        <v>170850</v>
      </c>
      <c r="H21" s="57">
        <v>170850</v>
      </c>
      <c r="I21" s="57">
        <v>170850</v>
      </c>
      <c r="J21" s="61"/>
      <c r="K21" s="62"/>
    </row>
    <row r="22" spans="1:11" s="63" customFormat="1" ht="14.4" thickBot="1" x14ac:dyDescent="0.3">
      <c r="A22" s="64" t="s">
        <v>22</v>
      </c>
      <c r="B22" s="77" t="s">
        <v>23</v>
      </c>
      <c r="C22" s="77"/>
      <c r="D22" s="57">
        <v>54423.240000000005</v>
      </c>
      <c r="E22" s="57">
        <v>4535.2700000000004</v>
      </c>
      <c r="F22" s="57">
        <v>13605.810000000001</v>
      </c>
      <c r="G22" s="57">
        <v>13605.810000000001</v>
      </c>
      <c r="H22" s="57">
        <v>13605.810000000001</v>
      </c>
      <c r="I22" s="57">
        <v>13605.810000000001</v>
      </c>
      <c r="J22" s="61"/>
      <c r="K22" s="62"/>
    </row>
    <row r="23" spans="1:11" s="63" customFormat="1" ht="14.4" thickBot="1" x14ac:dyDescent="0.3">
      <c r="A23" s="64" t="s">
        <v>24</v>
      </c>
      <c r="B23" s="58" t="s">
        <v>123</v>
      </c>
      <c r="C23" s="58"/>
      <c r="D23" s="57">
        <v>285345.69075862097</v>
      </c>
      <c r="E23" s="57">
        <v>23778.807563218415</v>
      </c>
      <c r="F23" s="57">
        <v>71336.422689655243</v>
      </c>
      <c r="G23" s="57">
        <v>71336.422689655243</v>
      </c>
      <c r="H23" s="57">
        <v>71336.422689655243</v>
      </c>
      <c r="I23" s="57">
        <v>71336.422689655243</v>
      </c>
      <c r="J23" s="61"/>
      <c r="K23" s="62"/>
    </row>
    <row r="24" spans="1:11" ht="14.4" thickBot="1" x14ac:dyDescent="0.3">
      <c r="A24" s="4" t="s">
        <v>124</v>
      </c>
      <c r="B24" s="8" t="s">
        <v>25</v>
      </c>
      <c r="C24" s="8"/>
      <c r="D24" s="11">
        <v>69600</v>
      </c>
      <c r="E24" s="11">
        <v>5800</v>
      </c>
      <c r="F24" s="11">
        <v>17400</v>
      </c>
      <c r="G24" s="11">
        <v>17400</v>
      </c>
      <c r="H24" s="11">
        <v>17400</v>
      </c>
      <c r="I24" s="11">
        <v>17400</v>
      </c>
      <c r="J24" s="30"/>
      <c r="K24" s="56"/>
    </row>
    <row r="25" spans="1:11" ht="14.4" thickBot="1" x14ac:dyDescent="0.3">
      <c r="A25" s="4" t="s">
        <v>26</v>
      </c>
      <c r="B25" s="8" t="s">
        <v>30</v>
      </c>
      <c r="C25" s="8"/>
      <c r="D25" s="11">
        <v>35400</v>
      </c>
      <c r="E25" s="11">
        <v>2950</v>
      </c>
      <c r="F25" s="11">
        <v>8850</v>
      </c>
      <c r="G25" s="11">
        <v>8850</v>
      </c>
      <c r="H25" s="11">
        <v>8850</v>
      </c>
      <c r="I25" s="11">
        <v>8850</v>
      </c>
      <c r="J25" s="30"/>
      <c r="K25" s="56"/>
    </row>
    <row r="26" spans="1:11" ht="14.4" thickBot="1" x14ac:dyDescent="0.3">
      <c r="A26" s="4" t="s">
        <v>28</v>
      </c>
      <c r="B26" s="8" t="s">
        <v>101</v>
      </c>
      <c r="C26" s="8"/>
      <c r="D26" s="11">
        <v>4400</v>
      </c>
      <c r="E26" s="11">
        <v>366.66666666666669</v>
      </c>
      <c r="F26" s="11">
        <v>4400</v>
      </c>
      <c r="G26" s="11"/>
      <c r="H26" s="11"/>
      <c r="I26" s="31"/>
      <c r="J26" s="30"/>
      <c r="K26" s="56"/>
    </row>
    <row r="27" spans="1:11" ht="14.4" thickBot="1" x14ac:dyDescent="0.3">
      <c r="A27" s="4"/>
      <c r="B27" s="8"/>
      <c r="C27" s="8"/>
      <c r="D27" s="11"/>
      <c r="E27" s="11"/>
      <c r="F27" s="11"/>
      <c r="G27" s="11"/>
      <c r="H27" s="11"/>
      <c r="I27" s="31"/>
      <c r="J27" s="30"/>
      <c r="K27" s="56"/>
    </row>
    <row r="28" spans="1:11" ht="15" thickBot="1" x14ac:dyDescent="0.3">
      <c r="A28" s="14" t="s">
        <v>36</v>
      </c>
      <c r="B28" s="15" t="s">
        <v>110</v>
      </c>
      <c r="C28" s="15"/>
      <c r="D28" s="11">
        <v>2620715.977586207</v>
      </c>
      <c r="E28" s="11">
        <v>215667.30479885062</v>
      </c>
      <c r="F28" s="11">
        <v>635688.4143965519</v>
      </c>
      <c r="G28" s="11">
        <v>628692.4143965519</v>
      </c>
      <c r="H28" s="11">
        <v>680942.4143965519</v>
      </c>
      <c r="I28" s="11">
        <v>675392.73439655174</v>
      </c>
      <c r="J28" s="30"/>
      <c r="K28" s="56"/>
    </row>
    <row r="29" spans="1:11" s="63" customFormat="1" ht="14.4" thickBot="1" x14ac:dyDescent="0.3">
      <c r="A29" s="64" t="s">
        <v>37</v>
      </c>
      <c r="B29" s="58" t="s">
        <v>96</v>
      </c>
      <c r="C29" s="58"/>
      <c r="D29" s="57">
        <v>848100</v>
      </c>
      <c r="E29" s="57">
        <v>70675</v>
      </c>
      <c r="F29" s="57">
        <v>212025</v>
      </c>
      <c r="G29" s="57">
        <v>212025</v>
      </c>
      <c r="H29" s="57">
        <v>212025</v>
      </c>
      <c r="I29" s="57">
        <v>212025</v>
      </c>
      <c r="J29" s="61"/>
      <c r="K29" s="62"/>
    </row>
    <row r="30" spans="1:11" s="63" customFormat="1" ht="14.4" thickBot="1" x14ac:dyDescent="0.3">
      <c r="A30" s="64" t="s">
        <v>38</v>
      </c>
      <c r="B30" s="58" t="s">
        <v>23</v>
      </c>
      <c r="C30" s="77"/>
      <c r="D30" s="57">
        <v>67536</v>
      </c>
      <c r="E30" s="57">
        <v>5628</v>
      </c>
      <c r="F30" s="57">
        <v>16884</v>
      </c>
      <c r="G30" s="57">
        <v>16884</v>
      </c>
      <c r="H30" s="57">
        <v>16884</v>
      </c>
      <c r="I30" s="57">
        <v>16884</v>
      </c>
      <c r="J30" s="61"/>
      <c r="K30" s="62"/>
    </row>
    <row r="31" spans="1:11" s="63" customFormat="1" ht="14.4" thickBot="1" x14ac:dyDescent="0.3">
      <c r="A31" s="64" t="s">
        <v>39</v>
      </c>
      <c r="B31" s="58" t="s">
        <v>126</v>
      </c>
      <c r="C31" s="58"/>
      <c r="D31" s="57">
        <v>402477.46758620709</v>
      </c>
      <c r="E31" s="57">
        <v>33539.788965517255</v>
      </c>
      <c r="F31" s="57">
        <v>100619.36689655177</v>
      </c>
      <c r="G31" s="57">
        <v>100619.36689655177</v>
      </c>
      <c r="H31" s="57">
        <v>100619.36689655177</v>
      </c>
      <c r="I31" s="57">
        <v>100619.36689655177</v>
      </c>
      <c r="J31" s="61"/>
      <c r="K31" s="62"/>
    </row>
    <row r="32" spans="1:11" ht="14.4" thickBot="1" x14ac:dyDescent="0.3">
      <c r="A32" s="4" t="s">
        <v>40</v>
      </c>
      <c r="B32" s="8" t="s">
        <v>169</v>
      </c>
      <c r="C32" s="8"/>
      <c r="D32" s="11">
        <v>60000</v>
      </c>
      <c r="E32" s="11">
        <v>5000</v>
      </c>
      <c r="F32" s="11">
        <v>15000</v>
      </c>
      <c r="G32" s="11">
        <v>15000</v>
      </c>
      <c r="H32" s="11">
        <v>15000</v>
      </c>
      <c r="I32" s="11">
        <v>15000</v>
      </c>
      <c r="J32" s="30"/>
      <c r="K32" s="56"/>
    </row>
    <row r="33" spans="1:12" ht="14.4" thickBot="1" x14ac:dyDescent="0.3">
      <c r="A33" s="4" t="s">
        <v>41</v>
      </c>
      <c r="B33" s="8" t="s">
        <v>125</v>
      </c>
      <c r="C33" s="8"/>
      <c r="D33" s="11">
        <v>18000</v>
      </c>
      <c r="E33" s="11">
        <v>1500</v>
      </c>
      <c r="F33" s="11">
        <v>4500</v>
      </c>
      <c r="G33" s="11">
        <v>4500</v>
      </c>
      <c r="H33" s="11">
        <v>4500</v>
      </c>
      <c r="I33" s="11">
        <v>4500</v>
      </c>
      <c r="J33" s="30"/>
      <c r="K33" s="56"/>
    </row>
    <row r="34" spans="1:12" ht="14.4" thickBot="1" x14ac:dyDescent="0.3">
      <c r="A34" s="4" t="s">
        <v>42</v>
      </c>
      <c r="B34" s="8" t="s">
        <v>29</v>
      </c>
      <c r="C34" s="8"/>
      <c r="D34" s="11">
        <v>12000</v>
      </c>
      <c r="E34" s="11">
        <v>1000</v>
      </c>
      <c r="F34" s="11">
        <v>3000</v>
      </c>
      <c r="G34" s="11">
        <v>3000</v>
      </c>
      <c r="H34" s="11">
        <v>3000</v>
      </c>
      <c r="I34" s="11">
        <v>3000</v>
      </c>
      <c r="J34" s="30"/>
      <c r="K34" s="56"/>
    </row>
    <row r="35" spans="1:12" ht="14.4" thickBot="1" x14ac:dyDescent="0.3">
      <c r="A35" s="4" t="s">
        <v>43</v>
      </c>
      <c r="B35" s="8" t="s">
        <v>31</v>
      </c>
      <c r="C35" s="8"/>
      <c r="D35" s="11">
        <v>25200</v>
      </c>
      <c r="E35" s="11">
        <v>2100</v>
      </c>
      <c r="F35" s="11">
        <v>6300</v>
      </c>
      <c r="G35" s="11">
        <v>6300</v>
      </c>
      <c r="H35" s="11">
        <v>6300</v>
      </c>
      <c r="I35" s="11">
        <v>6300</v>
      </c>
      <c r="J35" s="30"/>
      <c r="K35" s="56"/>
    </row>
    <row r="36" spans="1:12" ht="14.4" thickBot="1" x14ac:dyDescent="0.3">
      <c r="A36" s="4" t="s">
        <v>44</v>
      </c>
      <c r="B36" s="8" t="s">
        <v>94</v>
      </c>
      <c r="C36" s="8"/>
      <c r="D36" s="11">
        <v>120000</v>
      </c>
      <c r="E36" s="11">
        <v>10000</v>
      </c>
      <c r="F36" s="11">
        <v>30000</v>
      </c>
      <c r="G36" s="11">
        <v>30000</v>
      </c>
      <c r="H36" s="11">
        <v>30000</v>
      </c>
      <c r="I36" s="11">
        <v>30000</v>
      </c>
      <c r="J36" s="30"/>
      <c r="K36" s="56"/>
    </row>
    <row r="37" spans="1:12" ht="14.4" thickBot="1" x14ac:dyDescent="0.3">
      <c r="A37" s="4" t="s">
        <v>45</v>
      </c>
      <c r="B37" s="8" t="s">
        <v>32</v>
      </c>
      <c r="C37" s="8"/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31">
        <v>0</v>
      </c>
      <c r="J37" s="30"/>
      <c r="K37" s="56"/>
    </row>
    <row r="38" spans="1:12" ht="14.4" thickBot="1" x14ac:dyDescent="0.3">
      <c r="A38" s="4" t="s">
        <v>46</v>
      </c>
      <c r="B38" s="8" t="s">
        <v>34</v>
      </c>
      <c r="C38" s="8"/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31">
        <v>0</v>
      </c>
      <c r="J38" s="30"/>
      <c r="K38" s="56"/>
    </row>
    <row r="39" spans="1:12" ht="14.4" thickBot="1" x14ac:dyDescent="0.3">
      <c r="A39" s="4" t="s">
        <v>47</v>
      </c>
      <c r="B39" s="8" t="s">
        <v>100</v>
      </c>
      <c r="C39" s="8"/>
      <c r="D39" s="11">
        <v>72552</v>
      </c>
      <c r="E39" s="11">
        <v>6046</v>
      </c>
      <c r="F39" s="11">
        <v>18138</v>
      </c>
      <c r="G39" s="11">
        <v>18138</v>
      </c>
      <c r="H39" s="11">
        <v>18138</v>
      </c>
      <c r="I39" s="11">
        <v>18138</v>
      </c>
      <c r="J39" s="30"/>
      <c r="K39" s="56"/>
    </row>
    <row r="40" spans="1:12" s="63" customFormat="1" ht="14.4" thickBot="1" x14ac:dyDescent="0.3">
      <c r="A40" s="64" t="s">
        <v>48</v>
      </c>
      <c r="B40" s="58" t="s">
        <v>90</v>
      </c>
      <c r="C40" s="58"/>
      <c r="D40" s="57">
        <v>221453.31999999983</v>
      </c>
      <c r="E40" s="57">
        <v>15000</v>
      </c>
      <c r="F40" s="57">
        <v>45000</v>
      </c>
      <c r="G40" s="57">
        <v>45000</v>
      </c>
      <c r="H40" s="57">
        <v>45000</v>
      </c>
      <c r="I40" s="57">
        <v>86453.319999999832</v>
      </c>
      <c r="J40" s="61"/>
      <c r="K40" s="62"/>
      <c r="L40" s="62"/>
    </row>
    <row r="41" spans="1:12" s="63" customFormat="1" ht="14.4" thickBot="1" x14ac:dyDescent="0.3">
      <c r="A41" s="64" t="s">
        <v>135</v>
      </c>
      <c r="B41" s="58" t="s">
        <v>91</v>
      </c>
      <c r="C41" s="58"/>
      <c r="D41" s="57">
        <v>0</v>
      </c>
      <c r="E41" s="57">
        <v>0</v>
      </c>
      <c r="F41" s="57">
        <v>0</v>
      </c>
      <c r="G41" s="57">
        <v>0</v>
      </c>
      <c r="H41" s="57">
        <v>0</v>
      </c>
      <c r="I41" s="65">
        <v>0</v>
      </c>
      <c r="J41" s="61"/>
      <c r="K41" s="62"/>
    </row>
    <row r="42" spans="1:12" s="63" customFormat="1" ht="14.4" thickBot="1" x14ac:dyDescent="0.3">
      <c r="A42" s="64" t="s">
        <v>136</v>
      </c>
      <c r="B42" s="58" t="s">
        <v>92</v>
      </c>
      <c r="C42" s="58"/>
      <c r="D42" s="57">
        <v>0</v>
      </c>
      <c r="E42" s="57">
        <v>0</v>
      </c>
      <c r="F42" s="57">
        <v>0</v>
      </c>
      <c r="G42" s="57">
        <v>0</v>
      </c>
      <c r="H42" s="57">
        <v>0</v>
      </c>
      <c r="I42" s="57">
        <v>0</v>
      </c>
      <c r="J42" s="61"/>
      <c r="K42" s="62"/>
    </row>
    <row r="43" spans="1:12" s="63" customFormat="1" ht="14.4" thickBot="1" x14ac:dyDescent="0.3">
      <c r="A43" s="64" t="s">
        <v>137</v>
      </c>
      <c r="B43" s="58" t="s">
        <v>93</v>
      </c>
      <c r="C43" s="58"/>
      <c r="D43" s="57">
        <v>0</v>
      </c>
      <c r="E43" s="57">
        <v>0</v>
      </c>
      <c r="F43" s="57">
        <v>0</v>
      </c>
      <c r="G43" s="57">
        <v>0</v>
      </c>
      <c r="H43" s="57">
        <v>0</v>
      </c>
      <c r="I43" s="65">
        <v>0</v>
      </c>
      <c r="J43" s="61"/>
      <c r="K43" s="62"/>
    </row>
    <row r="44" spans="1:12" s="63" customFormat="1" ht="14.4" thickBot="1" x14ac:dyDescent="0.3">
      <c r="A44" s="64" t="s">
        <v>138</v>
      </c>
      <c r="B44" s="58" t="s">
        <v>95</v>
      </c>
      <c r="C44" s="58"/>
      <c r="D44" s="57">
        <v>0</v>
      </c>
      <c r="E44" s="57">
        <v>0</v>
      </c>
      <c r="F44" s="57">
        <v>0</v>
      </c>
      <c r="G44" s="57">
        <v>0</v>
      </c>
      <c r="H44" s="57">
        <v>0</v>
      </c>
      <c r="I44" s="65">
        <v>0</v>
      </c>
      <c r="J44" s="61"/>
      <c r="K44" s="62"/>
    </row>
    <row r="45" spans="1:12" s="63" customFormat="1" ht="14.4" thickBot="1" x14ac:dyDescent="0.3">
      <c r="A45" s="64" t="s">
        <v>139</v>
      </c>
      <c r="B45" s="58" t="s">
        <v>182</v>
      </c>
      <c r="C45" s="58"/>
      <c r="D45" s="57">
        <v>487846.49</v>
      </c>
      <c r="E45" s="57">
        <v>40653.874166666668</v>
      </c>
      <c r="F45" s="57">
        <v>121961.6225</v>
      </c>
      <c r="G45" s="57">
        <v>121961.6225</v>
      </c>
      <c r="H45" s="57">
        <v>121961.6225</v>
      </c>
      <c r="I45" s="57">
        <v>121961.6225</v>
      </c>
      <c r="J45" s="61"/>
      <c r="K45" s="62"/>
    </row>
    <row r="46" spans="1:12" s="63" customFormat="1" ht="14.4" thickBot="1" x14ac:dyDescent="0.3">
      <c r="A46" s="64" t="s">
        <v>140</v>
      </c>
      <c r="B46" s="58" t="s">
        <v>186</v>
      </c>
      <c r="C46" s="58"/>
      <c r="D46" s="57">
        <v>105617.7</v>
      </c>
      <c r="E46" s="57">
        <v>8801.4750000000004</v>
      </c>
      <c r="F46" s="57">
        <v>26404.425000000003</v>
      </c>
      <c r="G46" s="57">
        <v>26404.425000000003</v>
      </c>
      <c r="H46" s="57">
        <v>26404.425000000003</v>
      </c>
      <c r="I46" s="57">
        <v>26404.425000000003</v>
      </c>
      <c r="J46" s="61"/>
      <c r="K46" s="62"/>
    </row>
    <row r="47" spans="1:12" ht="14.4" thickBot="1" x14ac:dyDescent="0.3">
      <c r="A47" s="4" t="s">
        <v>141</v>
      </c>
      <c r="B47" s="8" t="s">
        <v>102</v>
      </c>
      <c r="C47" s="8"/>
      <c r="D47" s="11">
        <v>43440</v>
      </c>
      <c r="E47" s="11">
        <v>3620</v>
      </c>
      <c r="F47" s="11">
        <v>10860</v>
      </c>
      <c r="G47" s="11">
        <v>10860</v>
      </c>
      <c r="H47" s="11">
        <v>10860</v>
      </c>
      <c r="I47" s="11">
        <v>10860</v>
      </c>
      <c r="J47" s="30"/>
      <c r="K47" s="56"/>
    </row>
    <row r="48" spans="1:12" ht="14.4" thickBot="1" x14ac:dyDescent="0.3">
      <c r="A48" s="64" t="s">
        <v>142</v>
      </c>
      <c r="B48" s="8" t="s">
        <v>103</v>
      </c>
      <c r="C48" s="8"/>
      <c r="D48" s="11">
        <v>72000</v>
      </c>
      <c r="E48" s="11">
        <v>6000</v>
      </c>
      <c r="F48" s="11">
        <v>18000</v>
      </c>
      <c r="G48" s="11">
        <v>18000</v>
      </c>
      <c r="H48" s="11">
        <v>18000</v>
      </c>
      <c r="I48" s="11">
        <v>18000</v>
      </c>
      <c r="J48" s="30"/>
      <c r="K48" s="56"/>
    </row>
    <row r="49" spans="1:11" s="63" customFormat="1" ht="14.4" thickBot="1" x14ac:dyDescent="0.3">
      <c r="A49" s="64" t="s">
        <v>143</v>
      </c>
      <c r="B49" s="58" t="s">
        <v>128</v>
      </c>
      <c r="C49" s="58"/>
      <c r="D49" s="57">
        <v>16000</v>
      </c>
      <c r="E49" s="57">
        <v>1333.3333333333333</v>
      </c>
      <c r="F49" s="57">
        <v>0</v>
      </c>
      <c r="G49" s="57">
        <v>0</v>
      </c>
      <c r="H49" s="57">
        <v>16000</v>
      </c>
      <c r="I49" s="65">
        <v>0</v>
      </c>
      <c r="J49" s="61"/>
      <c r="K49" s="62"/>
    </row>
    <row r="50" spans="1:11" s="63" customFormat="1" ht="14.4" thickBot="1" x14ac:dyDescent="0.3">
      <c r="A50" s="64" t="s">
        <v>164</v>
      </c>
      <c r="B50" s="58" t="s">
        <v>165</v>
      </c>
      <c r="C50" s="58"/>
      <c r="D50" s="57">
        <v>0</v>
      </c>
      <c r="E50" s="57">
        <v>0</v>
      </c>
      <c r="F50" s="57">
        <v>0</v>
      </c>
      <c r="G50" s="57">
        <v>0</v>
      </c>
      <c r="H50" s="57">
        <v>0</v>
      </c>
      <c r="I50" s="65">
        <v>0</v>
      </c>
      <c r="J50" s="61"/>
      <c r="K50" s="62"/>
    </row>
    <row r="51" spans="1:11" s="63" customFormat="1" ht="14.4" thickBot="1" x14ac:dyDescent="0.3">
      <c r="A51" s="64" t="s">
        <v>144</v>
      </c>
      <c r="B51" s="58" t="s">
        <v>130</v>
      </c>
      <c r="C51" s="58"/>
      <c r="D51" s="57">
        <v>14100</v>
      </c>
      <c r="E51" s="57">
        <v>1175</v>
      </c>
      <c r="F51" s="57">
        <v>0</v>
      </c>
      <c r="G51" s="57">
        <v>0</v>
      </c>
      <c r="H51" s="57">
        <v>14100</v>
      </c>
      <c r="I51" s="65">
        <v>0</v>
      </c>
      <c r="J51" s="61"/>
      <c r="K51" s="62"/>
    </row>
    <row r="52" spans="1:11" s="63" customFormat="1" ht="28.2" thickBot="1" x14ac:dyDescent="0.3">
      <c r="A52" s="64" t="s">
        <v>145</v>
      </c>
      <c r="B52" s="77" t="s">
        <v>171</v>
      </c>
      <c r="C52" s="58"/>
      <c r="D52" s="57">
        <v>12243</v>
      </c>
      <c r="E52" s="57">
        <v>1749</v>
      </c>
      <c r="F52" s="57">
        <v>6996</v>
      </c>
      <c r="G52" s="57">
        <v>0</v>
      </c>
      <c r="H52" s="57">
        <v>0</v>
      </c>
      <c r="I52" s="57">
        <v>5247</v>
      </c>
      <c r="J52" s="61"/>
      <c r="K52" s="62"/>
    </row>
    <row r="53" spans="1:11" s="63" customFormat="1" ht="14.4" thickBot="1" x14ac:dyDescent="0.3">
      <c r="A53" s="64" t="s">
        <v>185</v>
      </c>
      <c r="B53" s="58" t="s">
        <v>175</v>
      </c>
      <c r="C53" s="58"/>
      <c r="D53" s="57">
        <v>22150</v>
      </c>
      <c r="E53" s="57">
        <v>1845.8333333333333</v>
      </c>
      <c r="F53" s="57">
        <v>0</v>
      </c>
      <c r="G53" s="57">
        <v>0</v>
      </c>
      <c r="H53" s="57">
        <v>22150</v>
      </c>
      <c r="I53" s="65">
        <v>0</v>
      </c>
      <c r="J53" s="61"/>
      <c r="K53" s="62"/>
    </row>
    <row r="54" spans="1:11" ht="14.4" thickBot="1" x14ac:dyDescent="0.3">
      <c r="A54" s="4"/>
      <c r="B54" s="8"/>
      <c r="C54" s="8"/>
      <c r="D54" s="8"/>
      <c r="E54" s="8"/>
      <c r="F54" s="8"/>
      <c r="G54" s="8"/>
      <c r="H54" s="8"/>
      <c r="I54" s="32"/>
      <c r="J54" s="30"/>
      <c r="K54" s="56"/>
    </row>
    <row r="55" spans="1:11" s="63" customFormat="1" ht="15" thickBot="1" x14ac:dyDescent="0.3">
      <c r="A55" s="59" t="s">
        <v>49</v>
      </c>
      <c r="B55" s="60" t="s">
        <v>111</v>
      </c>
      <c r="C55" s="58"/>
      <c r="D55" s="57">
        <v>180000</v>
      </c>
      <c r="E55" s="57">
        <v>15000</v>
      </c>
      <c r="F55" s="57">
        <v>45000</v>
      </c>
      <c r="G55" s="57">
        <v>45000</v>
      </c>
      <c r="H55" s="57">
        <v>45000</v>
      </c>
      <c r="I55" s="57">
        <v>45000</v>
      </c>
      <c r="J55" s="61"/>
      <c r="K55" s="62"/>
    </row>
    <row r="56" spans="1:11" s="63" customFormat="1" ht="14.4" thickBot="1" x14ac:dyDescent="0.3">
      <c r="A56" s="64" t="s">
        <v>50</v>
      </c>
      <c r="B56" s="58" t="s">
        <v>150</v>
      </c>
      <c r="C56" s="58"/>
      <c r="D56" s="57">
        <v>180000</v>
      </c>
      <c r="E56" s="57">
        <v>15000</v>
      </c>
      <c r="F56" s="57">
        <v>45000</v>
      </c>
      <c r="G56" s="57">
        <v>45000</v>
      </c>
      <c r="H56" s="57">
        <v>45000</v>
      </c>
      <c r="I56" s="57">
        <v>45000</v>
      </c>
      <c r="J56" s="61"/>
      <c r="K56" s="62"/>
    </row>
    <row r="57" spans="1:11" ht="14.4" thickBot="1" x14ac:dyDescent="0.3">
      <c r="A57" s="4"/>
      <c r="B57" s="8"/>
      <c r="C57" s="8"/>
      <c r="D57" s="8"/>
      <c r="E57" s="8"/>
      <c r="F57" s="8"/>
      <c r="G57" s="8"/>
      <c r="H57" s="8"/>
      <c r="I57" s="32"/>
      <c r="J57" s="30"/>
      <c r="K57" s="56"/>
    </row>
    <row r="58" spans="1:11" ht="15" thickBot="1" x14ac:dyDescent="0.3">
      <c r="A58" s="14" t="s">
        <v>51</v>
      </c>
      <c r="B58" s="15" t="s">
        <v>112</v>
      </c>
      <c r="C58" s="15"/>
      <c r="D58" s="11">
        <v>235520</v>
      </c>
      <c r="E58" s="11">
        <v>19626.666666666668</v>
      </c>
      <c r="F58" s="11">
        <v>57605</v>
      </c>
      <c r="G58" s="8">
        <v>55305</v>
      </c>
      <c r="H58" s="8">
        <v>67305</v>
      </c>
      <c r="I58" s="32">
        <v>55305</v>
      </c>
      <c r="J58" s="30"/>
      <c r="K58" s="56"/>
    </row>
    <row r="59" spans="1:11" ht="14.4" thickBot="1" x14ac:dyDescent="0.3">
      <c r="A59" s="4" t="s">
        <v>52</v>
      </c>
      <c r="B59" s="8" t="s">
        <v>132</v>
      </c>
      <c r="C59" s="8"/>
      <c r="D59" s="11">
        <v>185220</v>
      </c>
      <c r="E59" s="11">
        <v>15435</v>
      </c>
      <c r="F59" s="11">
        <v>46305</v>
      </c>
      <c r="G59" s="11">
        <v>46305</v>
      </c>
      <c r="H59" s="11">
        <v>46305</v>
      </c>
      <c r="I59" s="11">
        <v>46305</v>
      </c>
      <c r="J59" s="30"/>
      <c r="K59" s="56"/>
    </row>
    <row r="60" spans="1:11" ht="14.4" thickBot="1" x14ac:dyDescent="0.3">
      <c r="A60" s="4" t="s">
        <v>53</v>
      </c>
      <c r="B60" s="8" t="s">
        <v>54</v>
      </c>
      <c r="C60" s="8"/>
      <c r="D60" s="11">
        <v>36000</v>
      </c>
      <c r="E60" s="11">
        <v>3000</v>
      </c>
      <c r="F60" s="11">
        <v>9000</v>
      </c>
      <c r="G60" s="11">
        <v>9000</v>
      </c>
      <c r="H60" s="11">
        <v>9000</v>
      </c>
      <c r="I60" s="11">
        <v>9000</v>
      </c>
      <c r="J60" s="30"/>
      <c r="K60" s="56"/>
    </row>
    <row r="61" spans="1:11" ht="14.4" thickBot="1" x14ac:dyDescent="0.3">
      <c r="A61" s="4" t="s">
        <v>55</v>
      </c>
      <c r="B61" s="8" t="s">
        <v>33</v>
      </c>
      <c r="C61" s="8"/>
      <c r="D61" s="11">
        <v>2300</v>
      </c>
      <c r="E61" s="11">
        <v>191.66666666666666</v>
      </c>
      <c r="F61" s="11">
        <v>2300</v>
      </c>
      <c r="G61" s="11">
        <v>0</v>
      </c>
      <c r="H61" s="11">
        <v>0</v>
      </c>
      <c r="I61" s="31">
        <v>0</v>
      </c>
      <c r="J61" s="30"/>
      <c r="K61" s="56"/>
    </row>
    <row r="62" spans="1:11" ht="14.4" thickBot="1" x14ac:dyDescent="0.3">
      <c r="A62" s="4" t="s">
        <v>56</v>
      </c>
      <c r="B62" s="8" t="s">
        <v>131</v>
      </c>
      <c r="C62" s="8"/>
      <c r="D62" s="11">
        <v>12000</v>
      </c>
      <c r="E62" s="11">
        <v>1000</v>
      </c>
      <c r="F62" s="11">
        <v>0</v>
      </c>
      <c r="G62" s="57">
        <v>0</v>
      </c>
      <c r="H62" s="11">
        <v>12000</v>
      </c>
      <c r="I62" s="31">
        <v>0</v>
      </c>
      <c r="J62" s="30"/>
      <c r="K62" s="56"/>
    </row>
    <row r="63" spans="1:11" ht="14.4" thickBot="1" x14ac:dyDescent="0.3">
      <c r="A63" s="4" t="s">
        <v>58</v>
      </c>
      <c r="B63" s="8" t="s">
        <v>57</v>
      </c>
      <c r="C63" s="8"/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31">
        <v>0</v>
      </c>
      <c r="J63" s="30"/>
      <c r="K63" s="56"/>
    </row>
    <row r="64" spans="1:11" ht="14.4" thickBot="1" x14ac:dyDescent="0.3">
      <c r="A64" s="4" t="s">
        <v>146</v>
      </c>
      <c r="B64" s="8" t="s">
        <v>59</v>
      </c>
      <c r="C64" s="8"/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31">
        <v>0</v>
      </c>
      <c r="J64" s="30"/>
      <c r="K64" s="56"/>
    </row>
    <row r="65" spans="1:12" ht="14.4" thickBot="1" x14ac:dyDescent="0.3">
      <c r="A65" s="4"/>
      <c r="B65" s="8"/>
      <c r="C65" s="8"/>
      <c r="D65" s="8"/>
      <c r="E65" s="8"/>
      <c r="F65" s="11"/>
      <c r="G65" s="11"/>
      <c r="H65" s="11"/>
      <c r="I65" s="31"/>
      <c r="J65" s="30"/>
      <c r="K65" s="56"/>
    </row>
    <row r="66" spans="1:12" ht="14.4" thickBot="1" x14ac:dyDescent="0.3">
      <c r="A66" s="4"/>
      <c r="B66" s="8"/>
      <c r="C66" s="8"/>
      <c r="D66" s="8"/>
      <c r="E66" s="8"/>
      <c r="F66" s="8"/>
      <c r="G66" s="8"/>
      <c r="H66" s="8"/>
      <c r="I66" s="32"/>
      <c r="J66" s="30"/>
      <c r="K66" s="56"/>
    </row>
    <row r="67" spans="1:12" ht="15" thickBot="1" x14ac:dyDescent="0.3">
      <c r="A67" s="14" t="s">
        <v>60</v>
      </c>
      <c r="B67" s="15" t="s">
        <v>118</v>
      </c>
      <c r="C67" s="8"/>
      <c r="D67" s="11">
        <v>240000</v>
      </c>
      <c r="E67" s="11">
        <v>20000</v>
      </c>
      <c r="F67" s="11">
        <v>60000</v>
      </c>
      <c r="G67" s="11">
        <v>60000</v>
      </c>
      <c r="H67" s="11">
        <v>60000</v>
      </c>
      <c r="I67" s="11">
        <v>60000</v>
      </c>
      <c r="J67" s="30"/>
      <c r="K67" s="56"/>
    </row>
    <row r="68" spans="1:12" ht="14.4" thickBot="1" x14ac:dyDescent="0.3">
      <c r="A68" s="4"/>
      <c r="B68" s="8"/>
      <c r="C68" s="8"/>
      <c r="D68" s="8"/>
      <c r="E68" s="8"/>
      <c r="F68" s="8"/>
      <c r="G68" s="8"/>
      <c r="H68" s="8"/>
      <c r="I68" s="32"/>
      <c r="J68" s="30"/>
      <c r="K68" s="56"/>
    </row>
    <row r="69" spans="1:12" ht="15" thickBot="1" x14ac:dyDescent="0.3">
      <c r="A69" s="14" t="s">
        <v>62</v>
      </c>
      <c r="B69" s="15" t="s">
        <v>119</v>
      </c>
      <c r="C69" s="8"/>
      <c r="D69" s="11">
        <v>240000</v>
      </c>
      <c r="E69" s="11">
        <v>20000</v>
      </c>
      <c r="F69" s="11">
        <v>60000</v>
      </c>
      <c r="G69" s="11">
        <v>60000</v>
      </c>
      <c r="H69" s="11">
        <v>60000</v>
      </c>
      <c r="I69" s="11">
        <v>60000</v>
      </c>
      <c r="J69" s="30"/>
      <c r="K69" s="56"/>
    </row>
    <row r="70" spans="1:12" ht="14.4" thickBot="1" x14ac:dyDescent="0.3">
      <c r="A70" s="4"/>
      <c r="B70" s="8"/>
      <c r="C70" s="8"/>
      <c r="D70" s="8"/>
      <c r="E70" s="8"/>
      <c r="F70" s="8"/>
      <c r="G70" s="8"/>
      <c r="H70" s="8"/>
      <c r="I70" s="32"/>
      <c r="J70" s="30"/>
      <c r="K70" s="56"/>
    </row>
    <row r="71" spans="1:12" ht="15" thickBot="1" x14ac:dyDescent="0.3">
      <c r="A71" s="14" t="s">
        <v>63</v>
      </c>
      <c r="B71" s="15" t="s">
        <v>120</v>
      </c>
      <c r="C71" s="8"/>
      <c r="D71" s="11">
        <v>12903</v>
      </c>
      <c r="E71" s="11">
        <v>1075.25</v>
      </c>
      <c r="F71" s="11">
        <v>0</v>
      </c>
      <c r="G71" s="11">
        <v>0</v>
      </c>
      <c r="H71" s="11">
        <v>0</v>
      </c>
      <c r="I71" s="31">
        <v>12903</v>
      </c>
      <c r="J71" s="30"/>
      <c r="K71" s="56"/>
    </row>
    <row r="72" spans="1:12" ht="14.4" thickBot="1" x14ac:dyDescent="0.3">
      <c r="A72" s="16" t="s">
        <v>172</v>
      </c>
      <c r="B72" s="8" t="s">
        <v>97</v>
      </c>
      <c r="C72" s="8"/>
      <c r="D72" s="11">
        <v>12903</v>
      </c>
      <c r="E72" s="11">
        <v>1075.25</v>
      </c>
      <c r="F72" s="11">
        <v>0</v>
      </c>
      <c r="G72" s="11">
        <v>0</v>
      </c>
      <c r="H72" s="11">
        <v>0</v>
      </c>
      <c r="I72" s="31">
        <v>12903</v>
      </c>
      <c r="J72" s="30"/>
      <c r="K72" s="56"/>
    </row>
    <row r="73" spans="1:12" ht="14.4" thickBot="1" x14ac:dyDescent="0.3">
      <c r="A73" s="4"/>
      <c r="B73" s="8"/>
      <c r="C73" s="8"/>
      <c r="D73" s="8"/>
      <c r="E73" s="8"/>
      <c r="F73" s="8"/>
      <c r="G73" s="8"/>
      <c r="H73" s="8"/>
      <c r="I73" s="32"/>
      <c r="J73" s="30"/>
      <c r="K73" s="56"/>
    </row>
    <row r="74" spans="1:12" ht="15" thickBot="1" x14ac:dyDescent="0.3">
      <c r="A74" s="14" t="s">
        <v>64</v>
      </c>
      <c r="B74" s="15" t="s">
        <v>67</v>
      </c>
      <c r="C74" s="8"/>
      <c r="D74" s="11">
        <v>131799</v>
      </c>
      <c r="E74" s="11">
        <v>16209</v>
      </c>
      <c r="F74" s="11">
        <v>69890</v>
      </c>
      <c r="G74" s="11">
        <v>3586</v>
      </c>
      <c r="H74" s="11">
        <v>4336</v>
      </c>
      <c r="I74" s="11">
        <v>53983</v>
      </c>
      <c r="J74" s="30"/>
      <c r="K74" s="56"/>
      <c r="L74" s="56"/>
    </row>
    <row r="75" spans="1:12" ht="14.4" thickBot="1" x14ac:dyDescent="0.3">
      <c r="A75" s="4"/>
      <c r="B75" s="8"/>
      <c r="C75" s="8"/>
      <c r="D75" s="8"/>
      <c r="E75" s="8"/>
      <c r="F75" s="8"/>
      <c r="G75" s="8"/>
      <c r="H75" s="8"/>
      <c r="I75" s="32"/>
      <c r="J75" s="30"/>
      <c r="K75" s="56"/>
    </row>
    <row r="76" spans="1:12" ht="15" thickBot="1" x14ac:dyDescent="0.3">
      <c r="A76" s="14" t="s">
        <v>65</v>
      </c>
      <c r="B76" s="15" t="s">
        <v>147</v>
      </c>
      <c r="C76" s="8"/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30"/>
      <c r="K76" s="56"/>
    </row>
    <row r="77" spans="1:12" s="63" customFormat="1" ht="14.4" thickBot="1" x14ac:dyDescent="0.3">
      <c r="A77" s="64" t="s">
        <v>173</v>
      </c>
      <c r="B77" s="58" t="s">
        <v>167</v>
      </c>
      <c r="C77" s="58"/>
      <c r="D77" s="57">
        <v>0</v>
      </c>
      <c r="E77" s="57">
        <v>0</v>
      </c>
      <c r="F77" s="57">
        <v>0</v>
      </c>
      <c r="G77" s="57">
        <v>0</v>
      </c>
      <c r="H77" s="57">
        <v>0</v>
      </c>
      <c r="I77" s="65">
        <v>0</v>
      </c>
      <c r="J77" s="66"/>
      <c r="K77" s="62"/>
    </row>
    <row r="78" spans="1:12" ht="14.4" thickBot="1" x14ac:dyDescent="0.3">
      <c r="A78" s="4"/>
      <c r="B78" s="8"/>
      <c r="C78" s="8"/>
      <c r="D78" s="8"/>
      <c r="E78" s="8"/>
      <c r="F78" s="8"/>
      <c r="G78" s="8"/>
      <c r="H78" s="8"/>
      <c r="I78" s="32"/>
      <c r="J78" s="30"/>
      <c r="K78" s="56"/>
    </row>
    <row r="79" spans="1:12" ht="15" thickBot="1" x14ac:dyDescent="0.3">
      <c r="A79" s="14" t="s">
        <v>66</v>
      </c>
      <c r="B79" s="15" t="s">
        <v>71</v>
      </c>
      <c r="C79" s="8"/>
      <c r="D79" s="11">
        <v>185000</v>
      </c>
      <c r="E79" s="11">
        <v>12916.666666666666</v>
      </c>
      <c r="F79" s="11">
        <v>30000</v>
      </c>
      <c r="G79" s="11">
        <v>110000</v>
      </c>
      <c r="H79" s="11">
        <v>45000</v>
      </c>
      <c r="I79" s="11">
        <v>0</v>
      </c>
      <c r="J79" s="66"/>
      <c r="K79" s="56"/>
    </row>
    <row r="80" spans="1:12" ht="14.4" thickBot="1" x14ac:dyDescent="0.3">
      <c r="A80" s="4" t="s">
        <v>166</v>
      </c>
      <c r="B80" s="8" t="s">
        <v>72</v>
      </c>
      <c r="C80" s="8"/>
      <c r="D80" s="11">
        <v>20000</v>
      </c>
      <c r="E80" s="11">
        <v>0</v>
      </c>
      <c r="F80" s="11">
        <v>20000</v>
      </c>
      <c r="G80" s="11">
        <v>0</v>
      </c>
      <c r="H80" s="11">
        <v>0</v>
      </c>
      <c r="I80" s="31">
        <v>0</v>
      </c>
      <c r="J80" s="66"/>
      <c r="K80" s="56"/>
    </row>
    <row r="81" spans="1:12" ht="14.4" thickBot="1" x14ac:dyDescent="0.3">
      <c r="A81" s="4" t="s">
        <v>174</v>
      </c>
      <c r="B81" s="8" t="s">
        <v>73</v>
      </c>
      <c r="C81" s="8"/>
      <c r="D81" s="11">
        <v>45000</v>
      </c>
      <c r="E81" s="11">
        <v>3750</v>
      </c>
      <c r="F81" s="11">
        <v>0</v>
      </c>
      <c r="G81" s="11">
        <v>0</v>
      </c>
      <c r="H81" s="11">
        <v>45000</v>
      </c>
      <c r="I81" s="31">
        <v>0</v>
      </c>
      <c r="J81" s="66"/>
      <c r="K81" s="56"/>
    </row>
    <row r="82" spans="1:12" ht="14.4" thickBot="1" x14ac:dyDescent="0.3">
      <c r="A82" s="75" t="s">
        <v>176</v>
      </c>
      <c r="B82" s="8" t="s">
        <v>183</v>
      </c>
      <c r="C82" s="8"/>
      <c r="D82" s="11">
        <v>120000</v>
      </c>
      <c r="E82" s="11">
        <v>9166.6666666666661</v>
      </c>
      <c r="F82" s="11">
        <v>10000</v>
      </c>
      <c r="G82" s="11">
        <v>110000</v>
      </c>
      <c r="H82" s="11">
        <v>0</v>
      </c>
      <c r="I82" s="31">
        <v>0</v>
      </c>
      <c r="J82" s="74"/>
      <c r="K82" s="56"/>
    </row>
    <row r="83" spans="1:12" ht="14.4" thickBot="1" x14ac:dyDescent="0.3">
      <c r="A83" s="4"/>
      <c r="B83" s="8"/>
      <c r="C83" s="8"/>
      <c r="D83" s="8"/>
      <c r="E83" s="8"/>
      <c r="F83" s="8"/>
      <c r="G83" s="8"/>
      <c r="H83" s="8"/>
      <c r="I83" s="32"/>
      <c r="J83" s="30"/>
      <c r="K83" s="56"/>
    </row>
    <row r="84" spans="1:12" s="63" customFormat="1" ht="15" thickBot="1" x14ac:dyDescent="0.3">
      <c r="A84" s="59" t="s">
        <v>68</v>
      </c>
      <c r="B84" s="60" t="s">
        <v>180</v>
      </c>
      <c r="C84" s="58"/>
      <c r="D84" s="57">
        <v>1182044.23</v>
      </c>
      <c r="E84" s="57">
        <v>98503.685833333337</v>
      </c>
      <c r="F84" s="57">
        <v>295511.0575</v>
      </c>
      <c r="G84" s="57">
        <v>295511.0575</v>
      </c>
      <c r="H84" s="57">
        <v>295511.0575</v>
      </c>
      <c r="I84" s="57">
        <v>295511.0575</v>
      </c>
      <c r="J84" s="61"/>
      <c r="K84" s="62"/>
    </row>
    <row r="85" spans="1:12" ht="14.4" thickBot="1" x14ac:dyDescent="0.3">
      <c r="A85" s="4"/>
      <c r="B85" s="8"/>
      <c r="C85" s="8"/>
      <c r="D85" s="8"/>
      <c r="E85" s="8"/>
      <c r="F85" s="8"/>
      <c r="G85" s="8"/>
      <c r="H85" s="8"/>
      <c r="I85" s="76"/>
      <c r="J85" s="30"/>
      <c r="K85" s="56"/>
    </row>
    <row r="86" spans="1:12" ht="28.2" thickBot="1" x14ac:dyDescent="0.3">
      <c r="A86" s="59" t="s">
        <v>70</v>
      </c>
      <c r="B86" s="67" t="s">
        <v>75</v>
      </c>
      <c r="C86" s="67"/>
      <c r="D86" s="68">
        <v>6160551.138344828</v>
      </c>
      <c r="E86" s="68">
        <v>513379.31819540245</v>
      </c>
      <c r="F86" s="68">
        <v>1540136.7045862074</v>
      </c>
      <c r="G86" s="68">
        <v>1540136.7045862074</v>
      </c>
      <c r="H86" s="68">
        <v>1540136.7045862074</v>
      </c>
      <c r="I86" s="68">
        <v>1540137.0245862072</v>
      </c>
      <c r="J86" s="61"/>
      <c r="K86" s="62"/>
      <c r="L86" s="19"/>
    </row>
    <row r="87" spans="1:12" ht="14.4" thickBot="1" x14ac:dyDescent="0.3">
      <c r="A87" s="64" t="s">
        <v>74</v>
      </c>
      <c r="B87" s="58" t="s">
        <v>77</v>
      </c>
      <c r="C87" s="58"/>
      <c r="D87" s="58"/>
      <c r="E87" s="58"/>
      <c r="F87" s="58"/>
      <c r="G87" s="58"/>
      <c r="H87" s="58"/>
      <c r="I87" s="69"/>
      <c r="J87" s="61"/>
      <c r="K87" s="62"/>
    </row>
    <row r="88" spans="1:12" ht="14.4" thickBot="1" x14ac:dyDescent="0.3">
      <c r="A88" s="64" t="s">
        <v>76</v>
      </c>
      <c r="B88" s="58" t="s">
        <v>79</v>
      </c>
      <c r="C88" s="58"/>
      <c r="D88" s="58"/>
      <c r="E88" s="58"/>
      <c r="F88" s="58"/>
      <c r="G88" s="58"/>
      <c r="H88" s="58"/>
      <c r="I88" s="69"/>
      <c r="J88" s="61"/>
      <c r="K88" s="62"/>
    </row>
    <row r="89" spans="1:12" ht="14.4" thickBot="1" x14ac:dyDescent="0.3">
      <c r="A89" s="59" t="s">
        <v>78</v>
      </c>
      <c r="B89" s="67" t="s">
        <v>81</v>
      </c>
      <c r="C89" s="67"/>
      <c r="D89" s="68">
        <v>6160551.138344828</v>
      </c>
      <c r="E89" s="68">
        <v>513379.31819540245</v>
      </c>
      <c r="F89" s="68">
        <v>1540136.7045862074</v>
      </c>
      <c r="G89" s="68">
        <v>1540136.7045862074</v>
      </c>
      <c r="H89" s="68">
        <v>1540136.7045862074</v>
      </c>
      <c r="I89" s="70">
        <v>1540137.0245862072</v>
      </c>
      <c r="J89" s="61"/>
      <c r="K89" s="62"/>
    </row>
    <row r="90" spans="1:12" ht="14.4" thickBot="1" x14ac:dyDescent="0.3">
      <c r="A90" s="64"/>
      <c r="B90" s="58"/>
      <c r="C90" s="58"/>
      <c r="D90" s="58"/>
      <c r="E90" s="58"/>
      <c r="F90" s="58"/>
      <c r="G90" s="58"/>
      <c r="H90" s="58"/>
      <c r="I90" s="69"/>
      <c r="J90" s="61"/>
      <c r="K90" s="62"/>
    </row>
    <row r="91" spans="1:12" ht="14.4" thickBot="1" x14ac:dyDescent="0.3">
      <c r="A91" s="71" t="s">
        <v>80</v>
      </c>
      <c r="B91" s="72" t="s">
        <v>82</v>
      </c>
      <c r="C91" s="72"/>
      <c r="D91" s="73">
        <v>0.38165517151355743</v>
      </c>
      <c r="E91" s="73">
        <v>-0.35819540242664516</v>
      </c>
      <c r="F91" s="73">
        <v>0.17541379248723388</v>
      </c>
      <c r="G91" s="73">
        <v>0.17541379248723388</v>
      </c>
      <c r="H91" s="73">
        <v>0.17541379248723388</v>
      </c>
      <c r="I91" s="73">
        <v>-0.14458620734512806</v>
      </c>
      <c r="J91" s="61"/>
      <c r="K91" s="62"/>
    </row>
    <row r="92" spans="1:12" ht="14.4" thickTop="1" x14ac:dyDescent="0.25">
      <c r="A92" s="41"/>
      <c r="B92" s="78"/>
      <c r="C92" s="78"/>
      <c r="D92" s="78"/>
      <c r="E92" s="78"/>
      <c r="F92" s="78"/>
      <c r="G92" s="78"/>
      <c r="H92" s="78"/>
      <c r="I92" s="78"/>
    </row>
    <row r="93" spans="1:12" ht="28.5" customHeight="1" x14ac:dyDescent="0.25">
      <c r="A93" s="41"/>
      <c r="B93" s="79"/>
      <c r="C93" s="79"/>
      <c r="D93" s="79"/>
      <c r="E93" s="79"/>
      <c r="F93" s="79"/>
      <c r="G93" s="79"/>
      <c r="H93" s="79"/>
      <c r="I93" s="79"/>
    </row>
    <row r="94" spans="1:12" ht="13.8" x14ac:dyDescent="0.25">
      <c r="A94" s="41"/>
      <c r="B94" s="40"/>
      <c r="C94" s="40"/>
      <c r="D94" s="41"/>
      <c r="E94" s="41"/>
      <c r="F94" s="40"/>
      <c r="G94" s="40"/>
      <c r="H94" s="40"/>
      <c r="I94" s="40"/>
    </row>
    <row r="95" spans="1:12" ht="13.8" x14ac:dyDescent="0.25">
      <c r="A95" s="80" t="s">
        <v>83</v>
      </c>
      <c r="B95" s="80"/>
      <c r="C95" s="40"/>
      <c r="D95" s="40" t="s">
        <v>105</v>
      </c>
      <c r="E95" s="40"/>
      <c r="F95" s="40"/>
      <c r="G95" s="40"/>
      <c r="H95" s="40"/>
      <c r="I95" s="40"/>
    </row>
    <row r="96" spans="1:12" ht="13.8" x14ac:dyDescent="0.25">
      <c r="A96" s="41"/>
      <c r="B96" s="40"/>
      <c r="C96" s="40"/>
      <c r="D96" s="40"/>
      <c r="E96" s="40"/>
      <c r="F96" s="40"/>
      <c r="G96" s="40"/>
      <c r="H96" s="40"/>
      <c r="I96" s="40"/>
    </row>
    <row r="97" spans="1:9" ht="13.8" x14ac:dyDescent="0.25">
      <c r="A97" s="80" t="s">
        <v>84</v>
      </c>
      <c r="B97" s="80"/>
      <c r="C97" s="80"/>
      <c r="D97" s="40" t="s">
        <v>106</v>
      </c>
      <c r="E97" s="40"/>
      <c r="F97" s="40"/>
      <c r="G97" s="40"/>
      <c r="H97" s="40"/>
      <c r="I97" s="40"/>
    </row>
    <row r="98" spans="1:9" ht="13.8" x14ac:dyDescent="0.25">
      <c r="A98" s="40"/>
      <c r="B98" s="40"/>
      <c r="C98" s="40"/>
      <c r="D98" s="40"/>
      <c r="E98" s="40"/>
      <c r="F98" s="40"/>
      <c r="G98" s="40"/>
      <c r="H98" s="40"/>
      <c r="I98" s="40"/>
    </row>
  </sheetData>
  <mergeCells count="14">
    <mergeCell ref="B92:I92"/>
    <mergeCell ref="B93:I93"/>
    <mergeCell ref="A95:B95"/>
    <mergeCell ref="A97:C97"/>
    <mergeCell ref="A3:I3"/>
    <mergeCell ref="A4:I4"/>
    <mergeCell ref="A5:I5"/>
    <mergeCell ref="A6:I6"/>
    <mergeCell ref="A8:A9"/>
    <mergeCell ref="B8:B9"/>
    <mergeCell ref="C8:C9"/>
    <mergeCell ref="D8:D9"/>
    <mergeCell ref="E8:E9"/>
    <mergeCell ref="F8:I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101"/>
  <sheetViews>
    <sheetView topLeftCell="A29" workbookViewId="0">
      <selection activeCell="J2" sqref="J1:K1048576"/>
    </sheetView>
  </sheetViews>
  <sheetFormatPr defaultRowHeight="13.2" x14ac:dyDescent="0.25"/>
  <cols>
    <col min="2" max="2" width="46.44140625" customWidth="1"/>
    <col min="3" max="3" width="12.88671875" customWidth="1"/>
    <col min="4" max="4" width="15.6640625" bestFit="1" customWidth="1"/>
    <col min="5" max="5" width="15.6640625" customWidth="1"/>
    <col min="6" max="6" width="12.109375" bestFit="1" customWidth="1"/>
    <col min="7" max="7" width="13.88671875" customWidth="1"/>
    <col min="8" max="8" width="12.44140625" customWidth="1"/>
    <col min="9" max="9" width="13.109375" customWidth="1"/>
    <col min="12" max="12" width="14.5546875" bestFit="1" customWidth="1"/>
  </cols>
  <sheetData>
    <row r="2" spans="1:10" x14ac:dyDescent="0.25">
      <c r="H2" s="48" t="s">
        <v>163</v>
      </c>
      <c r="I2" s="49">
        <v>31.56</v>
      </c>
    </row>
    <row r="3" spans="1:10" ht="13.8" x14ac:dyDescent="0.25">
      <c r="A3" s="81" t="s">
        <v>107</v>
      </c>
      <c r="B3" s="81"/>
      <c r="C3" s="81"/>
      <c r="D3" s="81"/>
      <c r="E3" s="81"/>
      <c r="F3" s="81"/>
      <c r="G3" s="81"/>
      <c r="H3" s="81"/>
      <c r="I3" s="81"/>
    </row>
    <row r="4" spans="1:10" ht="13.8" x14ac:dyDescent="0.25">
      <c r="A4" s="82" t="s">
        <v>0</v>
      </c>
      <c r="B4" s="82"/>
      <c r="C4" s="82"/>
      <c r="D4" s="82"/>
      <c r="E4" s="82"/>
      <c r="F4" s="82"/>
      <c r="G4" s="82"/>
      <c r="H4" s="82"/>
      <c r="I4" s="82"/>
    </row>
    <row r="5" spans="1:10" ht="13.8" x14ac:dyDescent="0.25">
      <c r="A5" s="82" t="s">
        <v>99</v>
      </c>
      <c r="B5" s="82"/>
      <c r="C5" s="82"/>
      <c r="D5" s="82"/>
      <c r="E5" s="82"/>
      <c r="F5" s="82"/>
      <c r="G5" s="82"/>
      <c r="H5" s="82"/>
      <c r="I5" s="82"/>
    </row>
    <row r="6" spans="1:10" ht="13.8" x14ac:dyDescent="0.25">
      <c r="A6" s="82" t="s">
        <v>108</v>
      </c>
      <c r="B6" s="82"/>
      <c r="C6" s="82"/>
      <c r="D6" s="82"/>
      <c r="E6" s="82"/>
      <c r="F6" s="82"/>
      <c r="G6" s="82"/>
      <c r="H6" s="82"/>
      <c r="I6" s="82"/>
    </row>
    <row r="7" spans="1:10" ht="14.4" thickBot="1" x14ac:dyDescent="0.3">
      <c r="A7" s="1"/>
      <c r="B7" s="1"/>
      <c r="C7" s="1"/>
      <c r="D7" s="1"/>
      <c r="E7" s="40"/>
      <c r="F7" s="1"/>
      <c r="G7" s="1"/>
      <c r="H7" s="1"/>
      <c r="I7" s="1"/>
    </row>
    <row r="8" spans="1:10" ht="29.25" customHeight="1" thickTop="1" thickBot="1" x14ac:dyDescent="0.3">
      <c r="A8" s="83" t="s">
        <v>1</v>
      </c>
      <c r="B8" s="85" t="s">
        <v>2</v>
      </c>
      <c r="C8" s="87" t="s">
        <v>3</v>
      </c>
      <c r="D8" s="85" t="s">
        <v>4</v>
      </c>
      <c r="E8" s="85" t="s">
        <v>156</v>
      </c>
      <c r="F8" s="89" t="s">
        <v>5</v>
      </c>
      <c r="G8" s="90"/>
      <c r="H8" s="90"/>
      <c r="I8" s="91"/>
    </row>
    <row r="9" spans="1:10" ht="14.4" thickBot="1" x14ac:dyDescent="0.3">
      <c r="A9" s="84"/>
      <c r="B9" s="86"/>
      <c r="C9" s="88"/>
      <c r="D9" s="86"/>
      <c r="E9" s="86"/>
      <c r="F9" s="2" t="s">
        <v>6</v>
      </c>
      <c r="G9" s="2" t="s">
        <v>7</v>
      </c>
      <c r="H9" s="2" t="s">
        <v>8</v>
      </c>
      <c r="I9" s="3" t="s">
        <v>9</v>
      </c>
    </row>
    <row r="10" spans="1:10" ht="15" thickTop="1" thickBot="1" x14ac:dyDescent="0.3">
      <c r="A10" s="4">
        <v>1</v>
      </c>
      <c r="B10" s="5">
        <v>2</v>
      </c>
      <c r="C10" s="5">
        <v>3</v>
      </c>
      <c r="D10" s="5">
        <v>4</v>
      </c>
      <c r="E10" s="5">
        <v>5</v>
      </c>
      <c r="F10" s="5">
        <v>6</v>
      </c>
      <c r="G10" s="5">
        <v>7</v>
      </c>
      <c r="H10" s="5">
        <v>8</v>
      </c>
      <c r="I10" s="5">
        <v>9</v>
      </c>
    </row>
    <row r="11" spans="1:10" ht="14.4" thickBot="1" x14ac:dyDescent="0.3">
      <c r="A11" s="4"/>
      <c r="B11" s="7" t="s">
        <v>10</v>
      </c>
      <c r="C11" s="7"/>
      <c r="D11" s="5"/>
      <c r="E11" s="5"/>
      <c r="F11" s="5"/>
      <c r="G11" s="5"/>
      <c r="H11" s="5"/>
      <c r="I11" s="6"/>
    </row>
    <row r="12" spans="1:10" ht="14.4" thickBot="1" x14ac:dyDescent="0.3">
      <c r="A12" s="4" t="s">
        <v>11</v>
      </c>
      <c r="B12" s="8" t="s">
        <v>11</v>
      </c>
      <c r="C12" s="8"/>
      <c r="D12" s="8"/>
      <c r="E12" s="8"/>
      <c r="F12" s="8"/>
      <c r="G12" s="8"/>
      <c r="H12" s="8"/>
      <c r="I12" s="9"/>
    </row>
    <row r="13" spans="1:10" ht="14.4" thickBot="1" x14ac:dyDescent="0.3">
      <c r="A13" s="4" t="s">
        <v>12</v>
      </c>
      <c r="B13" s="10" t="s">
        <v>13</v>
      </c>
      <c r="C13" s="10"/>
      <c r="D13" s="11" t="e">
        <f>SUM(F13:I13)</f>
        <v>#REF!</v>
      </c>
      <c r="E13" s="11" t="e">
        <f>[1]!план_прихода[[#Totals],[сумма]]-'[1]смета доходов 32,25'!$G$27</f>
        <v>#REF!</v>
      </c>
      <c r="F13" s="11" t="e">
        <f>$E$13*3</f>
        <v>#REF!</v>
      </c>
      <c r="G13" s="11" t="e">
        <f t="shared" ref="G13:I13" si="0">$E$13*3</f>
        <v>#REF!</v>
      </c>
      <c r="H13" s="11" t="e">
        <f t="shared" si="0"/>
        <v>#REF!</v>
      </c>
      <c r="I13" s="11" t="e">
        <f t="shared" si="0"/>
        <v>#REF!</v>
      </c>
      <c r="J13" s="30"/>
    </row>
    <row r="14" spans="1:10" ht="14.4" thickBot="1" x14ac:dyDescent="0.3">
      <c r="A14" s="4" t="s">
        <v>14</v>
      </c>
      <c r="B14" s="8" t="s">
        <v>122</v>
      </c>
      <c r="C14" s="8"/>
      <c r="D14" s="11">
        <f t="shared" ref="D14:D15" si="1">SUM(F14:I14)</f>
        <v>92185.959999999992</v>
      </c>
      <c r="E14" s="11">
        <f>'[1]смета доходов 32,25'!$G$27/12</f>
        <v>7682.163333333333</v>
      </c>
      <c r="F14" s="11">
        <f>$E$14*3</f>
        <v>23046.489999999998</v>
      </c>
      <c r="G14" s="11">
        <f t="shared" ref="G14:I14" si="2">$E$14*3</f>
        <v>23046.489999999998</v>
      </c>
      <c r="H14" s="11">
        <f t="shared" si="2"/>
        <v>23046.489999999998</v>
      </c>
      <c r="I14" s="11">
        <f t="shared" si="2"/>
        <v>23046.489999999998</v>
      </c>
      <c r="J14" s="30"/>
    </row>
    <row r="15" spans="1:10" ht="14.4" thickBot="1" x14ac:dyDescent="0.3">
      <c r="A15" s="4" t="s">
        <v>15</v>
      </c>
      <c r="B15" s="10" t="s">
        <v>16</v>
      </c>
      <c r="C15" s="10"/>
      <c r="D15" s="11">
        <f t="shared" si="1"/>
        <v>0</v>
      </c>
      <c r="E15" s="11"/>
      <c r="F15" s="11"/>
      <c r="G15" s="11"/>
      <c r="H15" s="11"/>
      <c r="I15" s="29"/>
      <c r="J15" s="30"/>
    </row>
    <row r="16" spans="1:10" ht="14.4" thickBot="1" x14ac:dyDescent="0.3">
      <c r="A16" s="4" t="s">
        <v>36</v>
      </c>
      <c r="B16" s="12" t="s">
        <v>17</v>
      </c>
      <c r="C16" s="12"/>
      <c r="D16" s="18" t="e">
        <f t="shared" ref="D16:I16" si="3">SUM(D13:D15)</f>
        <v>#REF!</v>
      </c>
      <c r="E16" s="18" t="e">
        <f t="shared" si="3"/>
        <v>#REF!</v>
      </c>
      <c r="F16" s="18" t="e">
        <f t="shared" si="3"/>
        <v>#REF!</v>
      </c>
      <c r="G16" s="18" t="e">
        <f t="shared" si="3"/>
        <v>#REF!</v>
      </c>
      <c r="H16" s="18" t="e">
        <f t="shared" si="3"/>
        <v>#REF!</v>
      </c>
      <c r="I16" s="18" t="e">
        <f t="shared" si="3"/>
        <v>#REF!</v>
      </c>
      <c r="J16" s="30"/>
    </row>
    <row r="17" spans="1:11" ht="14.4" thickBot="1" x14ac:dyDescent="0.3">
      <c r="A17" s="13"/>
      <c r="B17" s="10" t="s">
        <v>11</v>
      </c>
      <c r="C17" s="10"/>
      <c r="D17" s="8"/>
      <c r="E17" s="8"/>
      <c r="F17" s="8"/>
      <c r="G17" s="8"/>
      <c r="H17" s="8"/>
      <c r="I17" s="9"/>
    </row>
    <row r="18" spans="1:11" ht="14.4" thickBot="1" x14ac:dyDescent="0.3">
      <c r="A18" s="13"/>
      <c r="B18" s="7" t="s">
        <v>18</v>
      </c>
      <c r="C18" s="7"/>
      <c r="D18" s="8"/>
      <c r="E18" s="8"/>
      <c r="F18" s="8"/>
      <c r="G18" s="8"/>
      <c r="H18" s="8"/>
      <c r="I18" s="9"/>
    </row>
    <row r="19" spans="1:11" ht="15" thickBot="1" x14ac:dyDescent="0.3">
      <c r="A19" s="14" t="s">
        <v>19</v>
      </c>
      <c r="B19" s="15" t="s">
        <v>109</v>
      </c>
      <c r="C19" s="15"/>
      <c r="D19" s="11">
        <f>SUM(D20:D25)</f>
        <v>1054945.96</v>
      </c>
      <c r="E19" s="11">
        <f>SUM(E20:E25)</f>
        <v>87912.16333333333</v>
      </c>
      <c r="F19" s="11">
        <f>SUM(F20:F25)</f>
        <v>266961.49</v>
      </c>
      <c r="G19" s="11">
        <f t="shared" ref="G19:I19" si="4">SUM(G20:G25)</f>
        <v>262661.49</v>
      </c>
      <c r="H19" s="11">
        <f t="shared" si="4"/>
        <v>262661.49</v>
      </c>
      <c r="I19" s="11">
        <f t="shared" si="4"/>
        <v>262661.49</v>
      </c>
      <c r="J19" s="30"/>
      <c r="K19" s="56"/>
    </row>
    <row r="20" spans="1:11" ht="14.4" thickBot="1" x14ac:dyDescent="0.3">
      <c r="A20" s="4" t="s">
        <v>20</v>
      </c>
      <c r="B20" s="8" t="s">
        <v>21</v>
      </c>
      <c r="C20" s="8"/>
      <c r="D20" s="11">
        <f>SUM(F20:I20)</f>
        <v>683400</v>
      </c>
      <c r="E20" s="11">
        <f>[1]АУР!$G$18</f>
        <v>56950</v>
      </c>
      <c r="F20" s="11">
        <f>$E$20*3</f>
        <v>170850</v>
      </c>
      <c r="G20" s="11">
        <f t="shared" ref="G20:I20" si="5">$E$20*3</f>
        <v>170850</v>
      </c>
      <c r="H20" s="11">
        <f t="shared" si="5"/>
        <v>170850</v>
      </c>
      <c r="I20" s="11">
        <f t="shared" si="5"/>
        <v>170850</v>
      </c>
      <c r="J20" s="30"/>
      <c r="K20" s="56"/>
    </row>
    <row r="21" spans="1:11" ht="14.4" thickBot="1" x14ac:dyDescent="0.3">
      <c r="A21" s="4" t="s">
        <v>22</v>
      </c>
      <c r="B21" s="10" t="s">
        <v>23</v>
      </c>
      <c r="C21" s="10"/>
      <c r="D21" s="11">
        <f t="shared" ref="D21:D25" si="6">SUM(F21:I21)</f>
        <v>54423.240000000005</v>
      </c>
      <c r="E21" s="11">
        <f>[1]АУР!$G$19</f>
        <v>4535.2700000000004</v>
      </c>
      <c r="F21" s="11">
        <f>$E$21*3</f>
        <v>13605.810000000001</v>
      </c>
      <c r="G21" s="11">
        <f t="shared" ref="G21:I21" si="7">$E$21*3</f>
        <v>13605.810000000001</v>
      </c>
      <c r="H21" s="11">
        <f t="shared" si="7"/>
        <v>13605.810000000001</v>
      </c>
      <c r="I21" s="11">
        <f t="shared" si="7"/>
        <v>13605.810000000001</v>
      </c>
      <c r="J21" s="30"/>
      <c r="K21" s="56"/>
    </row>
    <row r="22" spans="1:11" ht="14.4" thickBot="1" x14ac:dyDescent="0.3">
      <c r="A22" s="4" t="s">
        <v>24</v>
      </c>
      <c r="B22" s="8" t="s">
        <v>123</v>
      </c>
      <c r="C22" s="8"/>
      <c r="D22" s="11">
        <f t="shared" si="6"/>
        <v>222822.72000000003</v>
      </c>
      <c r="E22" s="11">
        <f>[1]АУР!$G$20</f>
        <v>18568.560000000001</v>
      </c>
      <c r="F22" s="11">
        <f>$E$22*3</f>
        <v>55705.680000000008</v>
      </c>
      <c r="G22" s="11">
        <f t="shared" ref="G22:I22" si="8">$E$22*3</f>
        <v>55705.680000000008</v>
      </c>
      <c r="H22" s="11">
        <f t="shared" si="8"/>
        <v>55705.680000000008</v>
      </c>
      <c r="I22" s="11">
        <f t="shared" si="8"/>
        <v>55705.680000000008</v>
      </c>
      <c r="J22" s="30"/>
      <c r="K22" s="56"/>
    </row>
    <row r="23" spans="1:11" ht="14.4" thickBot="1" x14ac:dyDescent="0.3">
      <c r="A23" s="4" t="s">
        <v>124</v>
      </c>
      <c r="B23" s="8" t="s">
        <v>25</v>
      </c>
      <c r="C23" s="8"/>
      <c r="D23" s="11">
        <f t="shared" si="6"/>
        <v>69600</v>
      </c>
      <c r="E23" s="11">
        <f>[1]АУР!$G$21</f>
        <v>5800</v>
      </c>
      <c r="F23" s="11">
        <f>$E$23*3</f>
        <v>17400</v>
      </c>
      <c r="G23" s="11">
        <f t="shared" ref="G23:I23" si="9">$E$23*3</f>
        <v>17400</v>
      </c>
      <c r="H23" s="11">
        <f t="shared" si="9"/>
        <v>17400</v>
      </c>
      <c r="I23" s="11">
        <f t="shared" si="9"/>
        <v>17400</v>
      </c>
      <c r="J23" s="30"/>
      <c r="K23" s="56"/>
    </row>
    <row r="24" spans="1:11" ht="14.4" thickBot="1" x14ac:dyDescent="0.3">
      <c r="A24" s="4" t="s">
        <v>26</v>
      </c>
      <c r="B24" s="8" t="s">
        <v>30</v>
      </c>
      <c r="C24" s="8"/>
      <c r="D24" s="11">
        <f t="shared" si="6"/>
        <v>20400</v>
      </c>
      <c r="E24" s="11">
        <f>[1]АУР!$G$23</f>
        <v>1700</v>
      </c>
      <c r="F24" s="11">
        <f>$E$24*3</f>
        <v>5100</v>
      </c>
      <c r="G24" s="11">
        <f t="shared" ref="G24:I24" si="10">$E$24*3</f>
        <v>5100</v>
      </c>
      <c r="H24" s="11">
        <f t="shared" si="10"/>
        <v>5100</v>
      </c>
      <c r="I24" s="11">
        <f t="shared" si="10"/>
        <v>5100</v>
      </c>
      <c r="J24" s="30"/>
      <c r="K24" s="56"/>
    </row>
    <row r="25" spans="1:11" ht="14.4" thickBot="1" x14ac:dyDescent="0.3">
      <c r="A25" s="4" t="s">
        <v>28</v>
      </c>
      <c r="B25" s="8" t="s">
        <v>101</v>
      </c>
      <c r="C25" s="8"/>
      <c r="D25" s="11">
        <f t="shared" si="6"/>
        <v>4300</v>
      </c>
      <c r="E25" s="11">
        <f>F25/12</f>
        <v>358.33333333333331</v>
      </c>
      <c r="F25" s="11">
        <f>[1]АУР!$G$26</f>
        <v>4300</v>
      </c>
      <c r="G25" s="11"/>
      <c r="H25" s="11"/>
      <c r="I25" s="31"/>
      <c r="J25" s="30"/>
      <c r="K25" s="56"/>
    </row>
    <row r="26" spans="1:11" ht="14.4" thickBot="1" x14ac:dyDescent="0.3">
      <c r="A26" s="4"/>
      <c r="B26" s="8"/>
      <c r="C26" s="8"/>
      <c r="D26" s="11"/>
      <c r="E26" s="11"/>
      <c r="F26" s="11"/>
      <c r="G26" s="11"/>
      <c r="H26" s="11"/>
      <c r="I26" s="31"/>
      <c r="J26" s="30"/>
      <c r="K26" s="56"/>
    </row>
    <row r="27" spans="1:11" ht="15" thickBot="1" x14ac:dyDescent="0.3">
      <c r="A27" s="14" t="s">
        <v>36</v>
      </c>
      <c r="B27" s="15" t="s">
        <v>110</v>
      </c>
      <c r="C27" s="15"/>
      <c r="D27" s="11">
        <f t="shared" ref="D27:I27" si="11">SUM(D28:D50)</f>
        <v>4086180.68</v>
      </c>
      <c r="E27" s="11">
        <f t="shared" si="11"/>
        <v>340515.0566666667</v>
      </c>
      <c r="F27" s="11">
        <f t="shared" si="11"/>
        <v>1005295.17</v>
      </c>
      <c r="G27" s="11">
        <f t="shared" si="11"/>
        <v>1005295.17</v>
      </c>
      <c r="H27" s="11">
        <f t="shared" si="11"/>
        <v>1070295.17</v>
      </c>
      <c r="I27" s="11">
        <f t="shared" si="11"/>
        <v>1005295.17</v>
      </c>
      <c r="J27" s="30"/>
      <c r="K27" s="56"/>
    </row>
    <row r="28" spans="1:11" ht="14.4" thickBot="1" x14ac:dyDescent="0.3">
      <c r="A28" s="4" t="s">
        <v>37</v>
      </c>
      <c r="B28" s="8" t="s">
        <v>96</v>
      </c>
      <c r="C28" s="8"/>
      <c r="D28" s="11">
        <f t="shared" ref="D28:D46" si="12">SUM(F28:I28)</f>
        <v>848100</v>
      </c>
      <c r="E28" s="11">
        <f>[1]Сод.общ.имущ.!$G$16+[1]Диспетчер!$G$17</f>
        <v>70675</v>
      </c>
      <c r="F28" s="11">
        <f>$E$28*3</f>
        <v>212025</v>
      </c>
      <c r="G28" s="11">
        <f t="shared" ref="G28:I28" si="13">$E$28*3</f>
        <v>212025</v>
      </c>
      <c r="H28" s="11">
        <f t="shared" si="13"/>
        <v>212025</v>
      </c>
      <c r="I28" s="11">
        <f t="shared" si="13"/>
        <v>212025</v>
      </c>
      <c r="J28" s="30"/>
      <c r="K28" s="56"/>
    </row>
    <row r="29" spans="1:11" ht="14.4" thickBot="1" x14ac:dyDescent="0.3">
      <c r="A29" s="4" t="s">
        <v>38</v>
      </c>
      <c r="B29" s="8" t="s">
        <v>23</v>
      </c>
      <c r="C29" s="10"/>
      <c r="D29" s="11">
        <f t="shared" si="12"/>
        <v>67539.239999999991</v>
      </c>
      <c r="E29" s="11">
        <f>[1]Сод.общ.имущ.!$G$17+[1]Диспетчер!$G$18</f>
        <v>5628.27</v>
      </c>
      <c r="F29" s="11">
        <f>$E$29*3</f>
        <v>16884.810000000001</v>
      </c>
      <c r="G29" s="11">
        <f>[1]Сод.общ.имущ.!$G$17*3+[1]Диспетчер!$G$18*3</f>
        <v>16884.809999999998</v>
      </c>
      <c r="H29" s="11">
        <f>[1]Сод.общ.имущ.!$G$17*3+[1]Диспетчер!$G$18*3</f>
        <v>16884.809999999998</v>
      </c>
      <c r="I29" s="31">
        <f>[1]Сод.общ.имущ.!$G$17*3+[1]Диспетчер!$G$18*3</f>
        <v>16884.809999999998</v>
      </c>
      <c r="J29" s="30"/>
      <c r="K29" s="56"/>
    </row>
    <row r="30" spans="1:11" ht="14.4" thickBot="1" x14ac:dyDescent="0.3">
      <c r="A30" s="4" t="s">
        <v>39</v>
      </c>
      <c r="B30" s="8" t="s">
        <v>126</v>
      </c>
      <c r="C30" s="8"/>
      <c r="D30" s="11">
        <f t="shared" si="12"/>
        <v>276523.08</v>
      </c>
      <c r="E30" s="11">
        <f>[1]Сод.общ.имущ.!$G$18+[1]Диспетчер!$G$19</f>
        <v>23043.59</v>
      </c>
      <c r="F30" s="11">
        <f>$E$30*3</f>
        <v>69130.77</v>
      </c>
      <c r="G30" s="11">
        <f>[1]Сод.общ.имущ.!$G$18*3+[1]Диспетчер!$G$19*3</f>
        <v>69130.77</v>
      </c>
      <c r="H30" s="11">
        <f>[1]Сод.общ.имущ.!$G$18*3+[1]Диспетчер!$G$19*3</f>
        <v>69130.77</v>
      </c>
      <c r="I30" s="31">
        <f>[1]Сод.общ.имущ.!$G$18*3+[1]Диспетчер!$G$19*3</f>
        <v>69130.77</v>
      </c>
      <c r="J30" s="30"/>
      <c r="K30" s="56"/>
    </row>
    <row r="31" spans="1:11" ht="14.4" thickBot="1" x14ac:dyDescent="0.3">
      <c r="A31" s="4" t="s">
        <v>40</v>
      </c>
      <c r="B31" s="8" t="s">
        <v>127</v>
      </c>
      <c r="C31" s="8"/>
      <c r="D31" s="11">
        <f t="shared" si="12"/>
        <v>0</v>
      </c>
      <c r="E31" s="11"/>
      <c r="F31" s="11"/>
      <c r="G31" s="11"/>
      <c r="H31" s="11"/>
      <c r="I31" s="31"/>
      <c r="J31" s="30"/>
      <c r="K31" s="56"/>
    </row>
    <row r="32" spans="1:11" ht="14.4" thickBot="1" x14ac:dyDescent="0.3">
      <c r="A32" s="4" t="s">
        <v>41</v>
      </c>
      <c r="B32" s="8" t="s">
        <v>27</v>
      </c>
      <c r="C32" s="8"/>
      <c r="D32" s="11">
        <f t="shared" ref="D32:D39" si="14">SUM(F32:I32)</f>
        <v>24000</v>
      </c>
      <c r="E32" s="11">
        <f>[1]АУР!$G$22</f>
        <v>2000</v>
      </c>
      <c r="F32" s="11">
        <f>[1]АУР!$G$22*3</f>
        <v>6000</v>
      </c>
      <c r="G32" s="11">
        <f>[1]АУР!$G$22*3</f>
        <v>6000</v>
      </c>
      <c r="H32" s="11">
        <f>[1]АУР!$G$22*3</f>
        <v>6000</v>
      </c>
      <c r="I32" s="31">
        <f>[1]АУР!$G$22*3</f>
        <v>6000</v>
      </c>
      <c r="J32" s="30"/>
      <c r="K32" s="56"/>
    </row>
    <row r="33" spans="1:11" ht="14.4" thickBot="1" x14ac:dyDescent="0.3">
      <c r="A33" s="4" t="s">
        <v>42</v>
      </c>
      <c r="B33" s="8" t="s">
        <v>125</v>
      </c>
      <c r="C33" s="8"/>
      <c r="D33" s="11">
        <f t="shared" si="14"/>
        <v>18000</v>
      </c>
      <c r="E33" s="11">
        <f>[1]АУР!$G$30</f>
        <v>1500</v>
      </c>
      <c r="F33" s="11">
        <f>[1]АУР!$G$30*3</f>
        <v>4500</v>
      </c>
      <c r="G33" s="11">
        <f>[1]АУР!$G$30*3</f>
        <v>4500</v>
      </c>
      <c r="H33" s="11">
        <f>[1]АУР!$G$30*3</f>
        <v>4500</v>
      </c>
      <c r="I33" s="31">
        <f>[1]АУР!$G$30*3</f>
        <v>4500</v>
      </c>
      <c r="J33" s="30"/>
      <c r="K33" s="56"/>
    </row>
    <row r="34" spans="1:11" ht="14.4" thickBot="1" x14ac:dyDescent="0.3">
      <c r="A34" s="4" t="s">
        <v>43</v>
      </c>
      <c r="B34" s="8" t="s">
        <v>29</v>
      </c>
      <c r="C34" s="8"/>
      <c r="D34" s="11">
        <f t="shared" si="14"/>
        <v>24000</v>
      </c>
      <c r="E34" s="11">
        <f>[1]АУР!$G$31</f>
        <v>2000</v>
      </c>
      <c r="F34" s="11">
        <f>[1]АУР!$G$31*3</f>
        <v>6000</v>
      </c>
      <c r="G34" s="11">
        <f>[1]АУР!$G$31*3</f>
        <v>6000</v>
      </c>
      <c r="H34" s="11">
        <f>[1]АУР!$G$31*3</f>
        <v>6000</v>
      </c>
      <c r="I34" s="31">
        <f>[1]АУР!$G$31*3</f>
        <v>6000</v>
      </c>
      <c r="J34" s="30"/>
      <c r="K34" s="56"/>
    </row>
    <row r="35" spans="1:11" ht="14.4" thickBot="1" x14ac:dyDescent="0.3">
      <c r="A35" s="4" t="s">
        <v>44</v>
      </c>
      <c r="B35" s="8" t="s">
        <v>31</v>
      </c>
      <c r="C35" s="8"/>
      <c r="D35" s="11">
        <f t="shared" si="14"/>
        <v>49200</v>
      </c>
      <c r="E35" s="11">
        <f>[1]АУР!$G$24</f>
        <v>4100</v>
      </c>
      <c r="F35" s="11">
        <f>$E$35*3</f>
        <v>12300</v>
      </c>
      <c r="G35" s="11">
        <f>[1]АУР!$G$24*3</f>
        <v>12300</v>
      </c>
      <c r="H35" s="11">
        <f>[1]АУР!$G$24*3</f>
        <v>12300</v>
      </c>
      <c r="I35" s="31">
        <f>[1]АУР!$G$24*3</f>
        <v>12300</v>
      </c>
      <c r="J35" s="30"/>
      <c r="K35" s="56"/>
    </row>
    <row r="36" spans="1:11" ht="14.4" thickBot="1" x14ac:dyDescent="0.3">
      <c r="A36" s="4" t="s">
        <v>45</v>
      </c>
      <c r="B36" s="8" t="s">
        <v>94</v>
      </c>
      <c r="C36" s="8"/>
      <c r="D36" s="11">
        <f t="shared" si="14"/>
        <v>120000</v>
      </c>
      <c r="E36" s="11">
        <f>[1]АУР!$G$29</f>
        <v>10000</v>
      </c>
      <c r="F36" s="11">
        <f>[1]АУР!$G$29*3</f>
        <v>30000</v>
      </c>
      <c r="G36" s="11">
        <f>[1]АУР!$G$29*3</f>
        <v>30000</v>
      </c>
      <c r="H36" s="11">
        <f>[1]АУР!$G$29*3</f>
        <v>30000</v>
      </c>
      <c r="I36" s="31">
        <f>[1]АУР!$G$29*3</f>
        <v>30000</v>
      </c>
      <c r="J36" s="30"/>
      <c r="K36" s="56"/>
    </row>
    <row r="37" spans="1:11" ht="14.4" thickBot="1" x14ac:dyDescent="0.3">
      <c r="A37" s="4" t="s">
        <v>46</v>
      </c>
      <c r="B37" s="8" t="s">
        <v>32</v>
      </c>
      <c r="C37" s="8"/>
      <c r="D37" s="11">
        <f t="shared" si="14"/>
        <v>0</v>
      </c>
      <c r="E37" s="11"/>
      <c r="F37" s="11">
        <f>[1]АУР!$G$27*3</f>
        <v>0</v>
      </c>
      <c r="G37" s="11">
        <f>[1]АУР!$G$27*3</f>
        <v>0</v>
      </c>
      <c r="H37" s="11">
        <f>[1]АУР!$G$27*3</f>
        <v>0</v>
      </c>
      <c r="I37" s="31">
        <f>[1]АУР!$G$27*3</f>
        <v>0</v>
      </c>
      <c r="J37" s="30"/>
      <c r="K37" s="56"/>
    </row>
    <row r="38" spans="1:11" ht="14.4" thickBot="1" x14ac:dyDescent="0.3">
      <c r="A38" s="4" t="s">
        <v>47</v>
      </c>
      <c r="B38" s="8" t="s">
        <v>34</v>
      </c>
      <c r="C38" s="8"/>
      <c r="D38" s="11">
        <f t="shared" si="14"/>
        <v>0</v>
      </c>
      <c r="E38" s="11"/>
      <c r="F38" s="11"/>
      <c r="G38" s="11"/>
      <c r="H38" s="11"/>
      <c r="I38" s="31"/>
      <c r="J38" s="30"/>
      <c r="K38" s="56"/>
    </row>
    <row r="39" spans="1:11" ht="14.4" thickBot="1" x14ac:dyDescent="0.3">
      <c r="A39" s="4" t="s">
        <v>48</v>
      </c>
      <c r="B39" s="8" t="s">
        <v>100</v>
      </c>
      <c r="C39" s="8"/>
      <c r="D39" s="11">
        <f t="shared" si="14"/>
        <v>48552</v>
      </c>
      <c r="E39" s="11">
        <f>[1]АУР!$G$25</f>
        <v>4046</v>
      </c>
      <c r="F39" s="11">
        <f>$E$39*3</f>
        <v>12138</v>
      </c>
      <c r="G39" s="11">
        <f>[1]АУР!$G$25*3</f>
        <v>12138</v>
      </c>
      <c r="H39" s="11">
        <f>[1]АУР!$G$25*3</f>
        <v>12138</v>
      </c>
      <c r="I39" s="31">
        <f>[1]АУР!$G$25*3</f>
        <v>12138</v>
      </c>
      <c r="J39" s="30"/>
      <c r="K39" s="56"/>
    </row>
    <row r="40" spans="1:11" ht="14.4" thickBot="1" x14ac:dyDescent="0.3">
      <c r="A40" s="4" t="s">
        <v>135</v>
      </c>
      <c r="B40" s="8" t="s">
        <v>90</v>
      </c>
      <c r="C40" s="8"/>
      <c r="D40" s="11">
        <f t="shared" si="12"/>
        <v>2160000</v>
      </c>
      <c r="E40" s="11">
        <f>[1]Сод.общ.имущ.!$G$23</f>
        <v>180000</v>
      </c>
      <c r="F40" s="11">
        <f>[1]Сод.общ.имущ.!$G$23*3</f>
        <v>540000</v>
      </c>
      <c r="G40" s="11">
        <f>[1]Сод.общ.имущ.!$G$23*3</f>
        <v>540000</v>
      </c>
      <c r="H40" s="11">
        <f>[1]Сод.общ.имущ.!$G$23*3</f>
        <v>540000</v>
      </c>
      <c r="I40" s="31">
        <f>[1]Сод.общ.имущ.!$G$23*3</f>
        <v>540000</v>
      </c>
      <c r="J40" s="30"/>
      <c r="K40" s="56"/>
    </row>
    <row r="41" spans="1:11" ht="14.4" thickBot="1" x14ac:dyDescent="0.3">
      <c r="A41" s="4" t="s">
        <v>136</v>
      </c>
      <c r="B41" s="8" t="s">
        <v>91</v>
      </c>
      <c r="C41" s="8"/>
      <c r="D41" s="11">
        <f t="shared" si="12"/>
        <v>0</v>
      </c>
      <c r="E41" s="11">
        <v>0</v>
      </c>
      <c r="F41" s="11">
        <f>[1]Сод.общ.имущ.!$G$24*3</f>
        <v>0</v>
      </c>
      <c r="G41" s="11">
        <f>[1]Сод.общ.имущ.!$G$24*3</f>
        <v>0</v>
      </c>
      <c r="H41" s="11">
        <f>[1]Сод.общ.имущ.!$G$24*3</f>
        <v>0</v>
      </c>
      <c r="I41" s="31">
        <f>[1]Сод.общ.имущ.!$G$24*3</f>
        <v>0</v>
      </c>
      <c r="J41" s="30"/>
      <c r="K41" s="56"/>
    </row>
    <row r="42" spans="1:11" ht="14.4" thickBot="1" x14ac:dyDescent="0.3">
      <c r="A42" s="4" t="s">
        <v>137</v>
      </c>
      <c r="B42" s="8" t="s">
        <v>92</v>
      </c>
      <c r="C42" s="8"/>
      <c r="D42" s="11">
        <f t="shared" si="12"/>
        <v>0</v>
      </c>
      <c r="E42" s="11">
        <v>0</v>
      </c>
      <c r="F42" s="11"/>
      <c r="G42" s="11"/>
      <c r="H42" s="11"/>
      <c r="I42" s="31"/>
      <c r="J42" s="30"/>
      <c r="K42" s="56"/>
    </row>
    <row r="43" spans="1:11" ht="14.4" thickBot="1" x14ac:dyDescent="0.3">
      <c r="A43" s="4" t="s">
        <v>138</v>
      </c>
      <c r="B43" s="8" t="s">
        <v>93</v>
      </c>
      <c r="C43" s="8"/>
      <c r="D43" s="11">
        <f t="shared" si="12"/>
        <v>25000</v>
      </c>
      <c r="E43" s="11">
        <f>SUM(F43:I43)/12</f>
        <v>2083.3333333333335</v>
      </c>
      <c r="F43" s="11"/>
      <c r="G43" s="11"/>
      <c r="H43" s="44">
        <v>25000</v>
      </c>
      <c r="I43" s="31"/>
      <c r="J43" s="30"/>
      <c r="K43" s="56"/>
    </row>
    <row r="44" spans="1:11" ht="14.4" thickBot="1" x14ac:dyDescent="0.3">
      <c r="A44" s="4" t="s">
        <v>139</v>
      </c>
      <c r="B44" s="8" t="s">
        <v>95</v>
      </c>
      <c r="C44" s="8"/>
      <c r="D44" s="11">
        <f t="shared" si="12"/>
        <v>0</v>
      </c>
      <c r="E44" s="11"/>
      <c r="F44" s="11"/>
      <c r="G44" s="11"/>
      <c r="H44" s="11"/>
      <c r="I44" s="31"/>
      <c r="J44" s="30"/>
      <c r="K44" s="56"/>
    </row>
    <row r="45" spans="1:11" ht="14.4" thickBot="1" x14ac:dyDescent="0.3">
      <c r="A45" s="4" t="s">
        <v>140</v>
      </c>
      <c r="B45" s="8" t="s">
        <v>114</v>
      </c>
      <c r="C45" s="8"/>
      <c r="D45" s="11">
        <f t="shared" si="12"/>
        <v>269826.36000000004</v>
      </c>
      <c r="E45" s="11">
        <f>'[1]смета доходов 32,25'!$G$20</f>
        <v>22485.530000000002</v>
      </c>
      <c r="F45" s="11">
        <f>$E$45*3</f>
        <v>67456.590000000011</v>
      </c>
      <c r="G45" s="11">
        <f t="shared" ref="G45:I45" si="15">$E$45*3</f>
        <v>67456.590000000011</v>
      </c>
      <c r="H45" s="11">
        <f t="shared" si="15"/>
        <v>67456.590000000011</v>
      </c>
      <c r="I45" s="11">
        <f t="shared" si="15"/>
        <v>67456.590000000011</v>
      </c>
      <c r="J45" s="30"/>
      <c r="K45" s="56"/>
    </row>
    <row r="46" spans="1:11" ht="14.4" thickBot="1" x14ac:dyDescent="0.3">
      <c r="A46" s="4" t="s">
        <v>141</v>
      </c>
      <c r="B46" s="8" t="s">
        <v>102</v>
      </c>
      <c r="C46" s="8"/>
      <c r="D46" s="11">
        <f t="shared" si="12"/>
        <v>43440</v>
      </c>
      <c r="E46" s="11">
        <f>[1]Сод.общ.имущ.!$G$21</f>
        <v>3620</v>
      </c>
      <c r="F46" s="11">
        <f>$E$46*3</f>
        <v>10860</v>
      </c>
      <c r="G46" s="11">
        <f>[1]Сод.общ.имущ.!$G$21*3</f>
        <v>10860</v>
      </c>
      <c r="H46" s="11">
        <f>[1]Сод.общ.имущ.!$G$21*3</f>
        <v>10860</v>
      </c>
      <c r="I46" s="31">
        <f>[1]Сод.общ.имущ.!$G$21*3</f>
        <v>10860</v>
      </c>
      <c r="J46" s="30"/>
      <c r="K46" s="56"/>
    </row>
    <row r="47" spans="1:11" ht="14.4" thickBot="1" x14ac:dyDescent="0.3">
      <c r="A47" s="4" t="s">
        <v>142</v>
      </c>
      <c r="B47" s="8" t="s">
        <v>103</v>
      </c>
      <c r="C47" s="8"/>
      <c r="D47" s="11">
        <f t="shared" ref="D47:D49" si="16">SUM(F47:I47)</f>
        <v>72000</v>
      </c>
      <c r="E47" s="11">
        <f>[1]Сод.общ.имущ.!$G$20</f>
        <v>6000</v>
      </c>
      <c r="F47" s="11">
        <f>[1]Сод.общ.имущ.!$G$20*3</f>
        <v>18000</v>
      </c>
      <c r="G47" s="11">
        <f>[1]Сод.общ.имущ.!$G$20*3</f>
        <v>18000</v>
      </c>
      <c r="H47" s="11">
        <f>[1]Сод.общ.имущ.!$G$20*3</f>
        <v>18000</v>
      </c>
      <c r="I47" s="31">
        <f>[1]Сод.общ.имущ.!$G$20*3</f>
        <v>18000</v>
      </c>
      <c r="J47" s="30"/>
      <c r="K47" s="56"/>
    </row>
    <row r="48" spans="1:11" ht="14.4" thickBot="1" x14ac:dyDescent="0.3">
      <c r="A48" s="4" t="s">
        <v>143</v>
      </c>
      <c r="B48" s="8" t="s">
        <v>128</v>
      </c>
      <c r="C48" s="8"/>
      <c r="D48" s="11">
        <f t="shared" si="16"/>
        <v>20000</v>
      </c>
      <c r="E48" s="11">
        <f>SUM(F48:I48)/12</f>
        <v>1666.6666666666667</v>
      </c>
      <c r="F48" s="11"/>
      <c r="G48" s="11"/>
      <c r="H48" s="44">
        <v>20000</v>
      </c>
      <c r="I48" s="31"/>
      <c r="J48" s="30"/>
      <c r="K48" s="56"/>
    </row>
    <row r="49" spans="1:11" ht="14.4" thickBot="1" x14ac:dyDescent="0.3">
      <c r="A49" s="4" t="s">
        <v>144</v>
      </c>
      <c r="B49" s="8" t="s">
        <v>130</v>
      </c>
      <c r="C49" s="8"/>
      <c r="D49" s="11">
        <f t="shared" si="16"/>
        <v>20000</v>
      </c>
      <c r="E49" s="11">
        <f>SUM(F49:I49)/12</f>
        <v>1666.6666666666667</v>
      </c>
      <c r="F49" s="11"/>
      <c r="G49" s="11"/>
      <c r="H49" s="44">
        <v>20000</v>
      </c>
      <c r="I49" s="31"/>
      <c r="J49" s="30"/>
      <c r="K49" s="56"/>
    </row>
    <row r="50" spans="1:11" ht="14.4" thickBot="1" x14ac:dyDescent="0.3">
      <c r="A50" s="4" t="s">
        <v>145</v>
      </c>
      <c r="B50" s="8" t="s">
        <v>35</v>
      </c>
      <c r="C50" s="8"/>
      <c r="D50" s="11">
        <f>SUM(F50:I50)</f>
        <v>0</v>
      </c>
      <c r="E50" s="11"/>
      <c r="F50" s="11">
        <v>0</v>
      </c>
      <c r="G50" s="11">
        <v>0</v>
      </c>
      <c r="H50" s="11">
        <v>0</v>
      </c>
      <c r="I50" s="31">
        <v>0</v>
      </c>
      <c r="J50" s="30"/>
      <c r="K50" s="56"/>
    </row>
    <row r="51" spans="1:11" ht="14.4" thickBot="1" x14ac:dyDescent="0.3">
      <c r="A51" s="4"/>
      <c r="B51" s="8"/>
      <c r="C51" s="8"/>
      <c r="D51" s="8"/>
      <c r="E51" s="8"/>
      <c r="F51" s="8"/>
      <c r="G51" s="8"/>
      <c r="H51" s="8"/>
      <c r="I51" s="32"/>
      <c r="J51" s="30"/>
      <c r="K51" s="56"/>
    </row>
    <row r="52" spans="1:11" ht="15" thickBot="1" x14ac:dyDescent="0.3">
      <c r="A52" s="45" t="s">
        <v>49</v>
      </c>
      <c r="B52" s="46" t="s">
        <v>111</v>
      </c>
      <c r="C52" s="47"/>
      <c r="D52" s="44">
        <f>SUM(D53:D56)</f>
        <v>0</v>
      </c>
      <c r="E52" s="44"/>
      <c r="F52" s="44">
        <f t="shared" ref="F52:I52" si="17">SUM(F53:F56)</f>
        <v>0</v>
      </c>
      <c r="G52" s="44">
        <f>SUM(G53:G56)</f>
        <v>0</v>
      </c>
      <c r="H52" s="44">
        <f>SUM(H53:H56)</f>
        <v>0</v>
      </c>
      <c r="I52" s="44">
        <f t="shared" si="17"/>
        <v>0</v>
      </c>
      <c r="J52" s="30"/>
      <c r="K52" s="56"/>
    </row>
    <row r="53" spans="1:11" ht="28.2" thickBot="1" x14ac:dyDescent="0.3">
      <c r="A53" s="4" t="s">
        <v>50</v>
      </c>
      <c r="B53" s="10" t="s">
        <v>115</v>
      </c>
      <c r="C53" s="8"/>
      <c r="D53" s="11">
        <f t="shared" ref="D53:D56" si="18">SUM(F53:I53)</f>
        <v>0</v>
      </c>
      <c r="E53" s="11"/>
      <c r="F53" s="11"/>
      <c r="G53" s="11"/>
      <c r="H53" s="11"/>
      <c r="I53" s="31"/>
      <c r="J53" s="30"/>
      <c r="K53" s="56"/>
    </row>
    <row r="54" spans="1:11" ht="14.4" thickBot="1" x14ac:dyDescent="0.3">
      <c r="A54" s="4" t="s">
        <v>116</v>
      </c>
      <c r="B54" s="8" t="s">
        <v>117</v>
      </c>
      <c r="C54" s="8"/>
      <c r="D54" s="11">
        <f t="shared" si="18"/>
        <v>0</v>
      </c>
      <c r="E54" s="11"/>
      <c r="F54" s="8">
        <v>0</v>
      </c>
      <c r="G54" s="8"/>
      <c r="H54" s="8"/>
      <c r="I54" s="31"/>
      <c r="J54" s="30"/>
      <c r="K54" s="56"/>
    </row>
    <row r="55" spans="1:11" ht="14.4" thickBot="1" x14ac:dyDescent="0.3">
      <c r="A55" s="4" t="s">
        <v>151</v>
      </c>
      <c r="B55" s="8" t="s">
        <v>129</v>
      </c>
      <c r="C55" s="8"/>
      <c r="D55" s="11">
        <f t="shared" si="18"/>
        <v>0</v>
      </c>
      <c r="E55" s="11"/>
      <c r="F55" s="11"/>
      <c r="G55" s="11"/>
      <c r="H55" s="11"/>
      <c r="I55" s="31"/>
      <c r="J55" s="30"/>
      <c r="K55" s="56"/>
    </row>
    <row r="56" spans="1:11" ht="14.4" thickBot="1" x14ac:dyDescent="0.3">
      <c r="A56" s="4" t="s">
        <v>152</v>
      </c>
      <c r="B56" s="8" t="s">
        <v>150</v>
      </c>
      <c r="C56" s="8"/>
      <c r="D56" s="11">
        <f t="shared" si="18"/>
        <v>0</v>
      </c>
      <c r="E56" s="11"/>
      <c r="F56" s="11"/>
      <c r="G56" s="11"/>
      <c r="H56" s="11"/>
      <c r="I56" s="31"/>
      <c r="J56" s="30"/>
      <c r="K56" s="56"/>
    </row>
    <row r="57" spans="1:11" ht="14.4" thickBot="1" x14ac:dyDescent="0.3">
      <c r="A57" s="4"/>
      <c r="B57" s="8"/>
      <c r="C57" s="8"/>
      <c r="D57" s="8"/>
      <c r="E57" s="8"/>
      <c r="F57" s="8"/>
      <c r="G57" s="8"/>
      <c r="H57" s="8"/>
      <c r="I57" s="32"/>
      <c r="J57" s="30"/>
      <c r="K57" s="56"/>
    </row>
    <row r="58" spans="1:11" ht="15" thickBot="1" x14ac:dyDescent="0.3">
      <c r="A58" s="14" t="s">
        <v>51</v>
      </c>
      <c r="B58" s="15" t="s">
        <v>112</v>
      </c>
      <c r="C58" s="15"/>
      <c r="D58" s="8">
        <f>SUM(D59:D64)</f>
        <v>237264</v>
      </c>
      <c r="E58" s="8">
        <f>SUM(E59:E64)</f>
        <v>19772</v>
      </c>
      <c r="F58" s="11">
        <f>SUM(F59:F64)</f>
        <v>55566</v>
      </c>
      <c r="G58" s="8">
        <f t="shared" ref="G58:I58" si="19">SUM(G59:G64)</f>
        <v>70566</v>
      </c>
      <c r="H58" s="8">
        <f t="shared" si="19"/>
        <v>55566</v>
      </c>
      <c r="I58" s="32">
        <f t="shared" si="19"/>
        <v>55566</v>
      </c>
      <c r="J58" s="30"/>
      <c r="K58" s="56"/>
    </row>
    <row r="59" spans="1:11" ht="14.4" thickBot="1" x14ac:dyDescent="0.3">
      <c r="A59" s="4" t="s">
        <v>52</v>
      </c>
      <c r="B59" s="8" t="s">
        <v>132</v>
      </c>
      <c r="C59" s="8"/>
      <c r="D59" s="11">
        <f t="shared" ref="D59:D64" si="20">SUM(F59:I59)</f>
        <v>185220</v>
      </c>
      <c r="E59" s="11">
        <f>[1]Лифт!$C$6</f>
        <v>15435</v>
      </c>
      <c r="F59" s="11">
        <f>[1]Лифт!$C$6*3</f>
        <v>46305</v>
      </c>
      <c r="G59" s="11">
        <f>[1]Лифт!$C$6*3</f>
        <v>46305</v>
      </c>
      <c r="H59" s="11">
        <f>[1]Лифт!$C$6*3</f>
        <v>46305</v>
      </c>
      <c r="I59" s="31">
        <f>[1]Лифт!$C$6*3</f>
        <v>46305</v>
      </c>
      <c r="J59" s="30"/>
      <c r="K59" s="56"/>
    </row>
    <row r="60" spans="1:11" ht="14.4" thickBot="1" x14ac:dyDescent="0.3">
      <c r="A60" s="4" t="s">
        <v>53</v>
      </c>
      <c r="B60" s="8" t="s">
        <v>54</v>
      </c>
      <c r="C60" s="8"/>
      <c r="D60" s="11">
        <f t="shared" si="20"/>
        <v>37044</v>
      </c>
      <c r="E60" s="11">
        <f>[1]Лифт!$C$7</f>
        <v>3087</v>
      </c>
      <c r="F60" s="11">
        <f>[1]Лифт!$C$7*3</f>
        <v>9261</v>
      </c>
      <c r="G60" s="11">
        <f>[1]Лифт!$C$7*3</f>
        <v>9261</v>
      </c>
      <c r="H60" s="11">
        <f>[1]Лифт!$C$7*3</f>
        <v>9261</v>
      </c>
      <c r="I60" s="31">
        <f>[1]Лифт!$C$7*3</f>
        <v>9261</v>
      </c>
      <c r="J60" s="30"/>
      <c r="K60" s="56"/>
    </row>
    <row r="61" spans="1:11" ht="14.4" thickBot="1" x14ac:dyDescent="0.3">
      <c r="A61" s="4" t="s">
        <v>55</v>
      </c>
      <c r="B61" s="8" t="s">
        <v>33</v>
      </c>
      <c r="C61" s="8"/>
      <c r="D61" s="11">
        <f>SUM(F61:I61)</f>
        <v>0</v>
      </c>
      <c r="E61" s="11"/>
      <c r="F61" s="11"/>
      <c r="G61" s="11"/>
      <c r="H61" s="11"/>
      <c r="I61" s="31"/>
      <c r="J61" s="30"/>
      <c r="K61" s="56"/>
    </row>
    <row r="62" spans="1:11" ht="14.4" thickBot="1" x14ac:dyDescent="0.3">
      <c r="A62" s="4" t="s">
        <v>56</v>
      </c>
      <c r="B62" s="8" t="s">
        <v>131</v>
      </c>
      <c r="C62" s="8"/>
      <c r="D62" s="11">
        <f t="shared" si="20"/>
        <v>15000</v>
      </c>
      <c r="E62" s="11">
        <f>SUM(F62:I62)/12</f>
        <v>1250</v>
      </c>
      <c r="F62" s="11"/>
      <c r="G62" s="44">
        <v>15000</v>
      </c>
      <c r="H62" s="11"/>
      <c r="I62" s="31"/>
      <c r="J62" s="30"/>
      <c r="K62" s="56"/>
    </row>
    <row r="63" spans="1:11" ht="14.4" thickBot="1" x14ac:dyDescent="0.3">
      <c r="A63" s="4" t="s">
        <v>58</v>
      </c>
      <c r="B63" s="8" t="s">
        <v>57</v>
      </c>
      <c r="C63" s="8"/>
      <c r="D63" s="11">
        <f t="shared" si="20"/>
        <v>0</v>
      </c>
      <c r="E63" s="11"/>
      <c r="F63" s="11">
        <f>[1]Лифт!$C$9*3</f>
        <v>0</v>
      </c>
      <c r="G63" s="11">
        <f>[1]Лифт!$C$9*3</f>
        <v>0</v>
      </c>
      <c r="H63" s="11">
        <f>[1]Лифт!$C$9*3</f>
        <v>0</v>
      </c>
      <c r="I63" s="31">
        <f>[1]Лифт!$C$9*3</f>
        <v>0</v>
      </c>
      <c r="J63" s="30"/>
      <c r="K63" s="56"/>
    </row>
    <row r="64" spans="1:11" ht="14.4" thickBot="1" x14ac:dyDescent="0.3">
      <c r="A64" s="4" t="s">
        <v>146</v>
      </c>
      <c r="B64" s="8" t="s">
        <v>59</v>
      </c>
      <c r="C64" s="8"/>
      <c r="D64" s="11">
        <f t="shared" si="20"/>
        <v>0</v>
      </c>
      <c r="E64" s="11"/>
      <c r="F64" s="11"/>
      <c r="G64" s="11"/>
      <c r="H64" s="11"/>
      <c r="I64" s="31"/>
      <c r="J64" s="30"/>
      <c r="K64" s="56"/>
    </row>
    <row r="65" spans="1:11" ht="14.4" thickBot="1" x14ac:dyDescent="0.3">
      <c r="A65" s="4"/>
      <c r="B65" s="8"/>
      <c r="C65" s="8"/>
      <c r="D65" s="8"/>
      <c r="E65" s="8"/>
      <c r="F65" s="11"/>
      <c r="G65" s="11"/>
      <c r="H65" s="11"/>
      <c r="I65" s="31"/>
      <c r="J65" s="30"/>
      <c r="K65" s="56"/>
    </row>
    <row r="66" spans="1:11" ht="15" thickBot="1" x14ac:dyDescent="0.3">
      <c r="A66" s="14" t="s">
        <v>60</v>
      </c>
      <c r="B66" s="15" t="s">
        <v>113</v>
      </c>
      <c r="C66" s="8"/>
      <c r="D66" s="8">
        <f>D67</f>
        <v>0</v>
      </c>
      <c r="E66" s="8">
        <f>E67</f>
        <v>0</v>
      </c>
      <c r="F66" s="8">
        <f t="shared" ref="F66:I66" si="21">F67</f>
        <v>0</v>
      </c>
      <c r="G66" s="8">
        <f t="shared" si="21"/>
        <v>0</v>
      </c>
      <c r="H66" s="8">
        <f t="shared" si="21"/>
        <v>0</v>
      </c>
      <c r="I66" s="32">
        <f t="shared" si="21"/>
        <v>0</v>
      </c>
      <c r="J66" s="30"/>
      <c r="K66" s="56"/>
    </row>
    <row r="67" spans="1:11" ht="14.4" thickBot="1" x14ac:dyDescent="0.3">
      <c r="A67" s="4" t="s">
        <v>61</v>
      </c>
      <c r="B67" s="8" t="s">
        <v>133</v>
      </c>
      <c r="C67" s="8"/>
      <c r="D67" s="11">
        <f t="shared" ref="D67" si="22">SUM(F67:I67)</f>
        <v>0</v>
      </c>
      <c r="E67" s="11">
        <f>[1]!month_tbo</f>
        <v>0</v>
      </c>
      <c r="F67" s="11">
        <f>[1]!month_tbo*3</f>
        <v>0</v>
      </c>
      <c r="G67" s="11">
        <f>[1]!month_tbo*3</f>
        <v>0</v>
      </c>
      <c r="H67" s="11">
        <f>[1]!month_tbo*3</f>
        <v>0</v>
      </c>
      <c r="I67" s="31">
        <f>[1]!month_tbo*3</f>
        <v>0</v>
      </c>
      <c r="J67" s="30"/>
      <c r="K67" s="56"/>
    </row>
    <row r="68" spans="1:11" ht="14.4" thickBot="1" x14ac:dyDescent="0.3">
      <c r="A68" s="4"/>
      <c r="B68" s="8"/>
      <c r="C68" s="8"/>
      <c r="D68" s="8"/>
      <c r="E68" s="8"/>
      <c r="F68" s="8"/>
      <c r="G68" s="8"/>
      <c r="H68" s="8"/>
      <c r="I68" s="32"/>
      <c r="J68" s="30"/>
      <c r="K68" s="56"/>
    </row>
    <row r="69" spans="1:11" ht="15" thickBot="1" x14ac:dyDescent="0.3">
      <c r="A69" s="14" t="s">
        <v>62</v>
      </c>
      <c r="B69" s="15" t="s">
        <v>118</v>
      </c>
      <c r="C69" s="8"/>
      <c r="D69" s="11">
        <f t="shared" ref="D69:D71" si="23">SUM(F69:I69)</f>
        <v>216000</v>
      </c>
      <c r="E69" s="11">
        <f>[1]Сод.придом.тер.!$G$22</f>
        <v>18000</v>
      </c>
      <c r="F69" s="11">
        <f>[1]Сод.придом.тер.!$G$22*3</f>
        <v>54000</v>
      </c>
      <c r="G69" s="11">
        <f>[1]Сод.придом.тер.!$G$22*3</f>
        <v>54000</v>
      </c>
      <c r="H69" s="11">
        <f>[1]Сод.придом.тер.!$G$22*3</f>
        <v>54000</v>
      </c>
      <c r="I69" s="31">
        <f>[1]Сод.придом.тер.!$G$22*3</f>
        <v>54000</v>
      </c>
      <c r="J69" s="30"/>
      <c r="K69" s="56"/>
    </row>
    <row r="70" spans="1:11" ht="14.4" thickBot="1" x14ac:dyDescent="0.3">
      <c r="A70" s="4"/>
      <c r="B70" s="8"/>
      <c r="C70" s="8"/>
      <c r="D70" s="8"/>
      <c r="E70" s="8"/>
      <c r="F70" s="8"/>
      <c r="G70" s="8"/>
      <c r="H70" s="8"/>
      <c r="I70" s="32"/>
      <c r="J70" s="30"/>
      <c r="K70" s="56"/>
    </row>
    <row r="71" spans="1:11" ht="15" thickBot="1" x14ac:dyDescent="0.3">
      <c r="A71" s="14" t="s">
        <v>63</v>
      </c>
      <c r="B71" s="15" t="s">
        <v>119</v>
      </c>
      <c r="C71" s="8"/>
      <c r="D71" s="11">
        <f t="shared" si="23"/>
        <v>216000</v>
      </c>
      <c r="E71" s="11">
        <f>'[1]Уборка МОП'!$G$19</f>
        <v>18000</v>
      </c>
      <c r="F71" s="11">
        <f>'[1]Уборка МОП'!$G$19*3</f>
        <v>54000</v>
      </c>
      <c r="G71" s="11">
        <f>'[1]Уборка МОП'!$G$19*3</f>
        <v>54000</v>
      </c>
      <c r="H71" s="11">
        <f>'[1]Уборка МОП'!$G$19*3</f>
        <v>54000</v>
      </c>
      <c r="I71" s="31">
        <f>'[1]Уборка МОП'!$G$19*3</f>
        <v>54000</v>
      </c>
      <c r="J71" s="30"/>
      <c r="K71" s="56"/>
    </row>
    <row r="72" spans="1:11" ht="14.4" thickBot="1" x14ac:dyDescent="0.3">
      <c r="A72" s="4"/>
      <c r="B72" s="8"/>
      <c r="C72" s="8"/>
      <c r="D72" s="8"/>
      <c r="E72" s="8"/>
      <c r="F72" s="8"/>
      <c r="G72" s="8"/>
      <c r="H72" s="8"/>
      <c r="I72" s="32"/>
      <c r="J72" s="30"/>
      <c r="K72" s="56"/>
    </row>
    <row r="73" spans="1:11" ht="15" thickBot="1" x14ac:dyDescent="0.3">
      <c r="A73" s="14" t="s">
        <v>64</v>
      </c>
      <c r="B73" s="15" t="s">
        <v>120</v>
      </c>
      <c r="C73" s="8"/>
      <c r="D73" s="11">
        <f t="shared" ref="D73:I73" si="24">SUM(D74:D74)</f>
        <v>10487.98</v>
      </c>
      <c r="E73" s="11">
        <f t="shared" si="24"/>
        <v>873.99833333333333</v>
      </c>
      <c r="F73" s="11">
        <f t="shared" si="24"/>
        <v>0</v>
      </c>
      <c r="G73" s="11">
        <f t="shared" si="24"/>
        <v>0</v>
      </c>
      <c r="H73" s="11">
        <f t="shared" si="24"/>
        <v>0</v>
      </c>
      <c r="I73" s="31">
        <f t="shared" si="24"/>
        <v>10487.98</v>
      </c>
      <c r="J73" s="30"/>
      <c r="K73" s="56"/>
    </row>
    <row r="74" spans="1:11" ht="14.4" thickBot="1" x14ac:dyDescent="0.3">
      <c r="A74" s="16" t="s">
        <v>121</v>
      </c>
      <c r="B74" s="8" t="s">
        <v>97</v>
      </c>
      <c r="C74" s="8"/>
      <c r="D74" s="11">
        <f t="shared" ref="D74:D78" si="25">SUM(F74:I74)</f>
        <v>10487.98</v>
      </c>
      <c r="E74" s="11">
        <f>[1]ВДГО!$D$8/12</f>
        <v>873.99833333333333</v>
      </c>
      <c r="F74" s="11"/>
      <c r="G74" s="11"/>
      <c r="H74" s="11"/>
      <c r="I74" s="31">
        <f>[1]ВДГО!$D$13</f>
        <v>10487.98</v>
      </c>
      <c r="J74" s="30"/>
      <c r="K74" s="56"/>
    </row>
    <row r="75" spans="1:11" ht="14.4" thickBot="1" x14ac:dyDescent="0.3">
      <c r="A75" s="4"/>
      <c r="B75" s="8"/>
      <c r="C75" s="8"/>
      <c r="D75" s="8"/>
      <c r="E75" s="8"/>
      <c r="F75" s="8"/>
      <c r="G75" s="8"/>
      <c r="H75" s="8"/>
      <c r="I75" s="32"/>
      <c r="J75" s="30"/>
      <c r="K75" s="56"/>
    </row>
    <row r="76" spans="1:11" ht="15" thickBot="1" x14ac:dyDescent="0.3">
      <c r="A76" s="14" t="s">
        <v>65</v>
      </c>
      <c r="B76" s="15" t="s">
        <v>67</v>
      </c>
      <c r="C76" s="8"/>
      <c r="D76" s="11">
        <f>SUM(F76:I76)</f>
        <v>0</v>
      </c>
      <c r="E76" s="11"/>
      <c r="F76" s="11"/>
      <c r="G76" s="11"/>
      <c r="H76" s="11"/>
      <c r="I76" s="11"/>
      <c r="J76" s="30"/>
      <c r="K76" s="56"/>
    </row>
    <row r="77" spans="1:11" ht="14.4" thickBot="1" x14ac:dyDescent="0.3">
      <c r="A77" s="4"/>
      <c r="B77" s="8"/>
      <c r="C77" s="8"/>
      <c r="D77" s="8"/>
      <c r="E77" s="8"/>
      <c r="F77" s="8"/>
      <c r="G77" s="8"/>
      <c r="H77" s="8"/>
      <c r="I77" s="32"/>
      <c r="J77" s="30"/>
      <c r="K77" s="56"/>
    </row>
    <row r="78" spans="1:11" ht="15" thickBot="1" x14ac:dyDescent="0.3">
      <c r="A78" s="14" t="s">
        <v>66</v>
      </c>
      <c r="B78" s="15" t="s">
        <v>147</v>
      </c>
      <c r="C78" s="8"/>
      <c r="D78" s="11">
        <f t="shared" si="25"/>
        <v>0</v>
      </c>
      <c r="E78" s="11"/>
      <c r="F78" s="11"/>
      <c r="G78" s="11"/>
      <c r="H78" s="11"/>
      <c r="I78" s="31"/>
      <c r="J78" s="30"/>
      <c r="K78" s="56"/>
    </row>
    <row r="79" spans="1:11" ht="14.4" thickBot="1" x14ac:dyDescent="0.3">
      <c r="A79" s="4"/>
      <c r="B79" s="8"/>
      <c r="C79" s="8"/>
      <c r="D79" s="8"/>
      <c r="E79" s="8"/>
      <c r="F79" s="8"/>
      <c r="G79" s="8"/>
      <c r="H79" s="8"/>
      <c r="I79" s="32"/>
      <c r="J79" s="30"/>
      <c r="K79" s="56"/>
    </row>
    <row r="80" spans="1:11" ht="15" thickBot="1" x14ac:dyDescent="0.3">
      <c r="A80" s="14" t="s">
        <v>68</v>
      </c>
      <c r="B80" s="15" t="s">
        <v>71</v>
      </c>
      <c r="C80" s="8"/>
      <c r="D80" s="11">
        <f>SUM(D81:D83)</f>
        <v>0</v>
      </c>
      <c r="E80" s="11"/>
      <c r="F80" s="11">
        <f t="shared" ref="F80:I80" si="26">SUM(F81:F83)</f>
        <v>0</v>
      </c>
      <c r="G80" s="11">
        <f t="shared" si="26"/>
        <v>0</v>
      </c>
      <c r="H80" s="11">
        <f t="shared" si="26"/>
        <v>0</v>
      </c>
      <c r="I80" s="11">
        <f t="shared" si="26"/>
        <v>0</v>
      </c>
      <c r="J80" s="30"/>
      <c r="K80" s="56"/>
    </row>
    <row r="81" spans="1:12" ht="14.4" thickBot="1" x14ac:dyDescent="0.3">
      <c r="A81" s="4" t="s">
        <v>153</v>
      </c>
      <c r="B81" s="8" t="s">
        <v>72</v>
      </c>
      <c r="C81" s="8"/>
      <c r="D81" s="11">
        <f t="shared" ref="D81:D83" si="27">SUM(F81:I81)</f>
        <v>0</v>
      </c>
      <c r="E81" s="11"/>
      <c r="F81" s="11"/>
      <c r="G81" s="11"/>
      <c r="H81" s="11"/>
      <c r="I81" s="31"/>
      <c r="J81" s="30"/>
      <c r="K81" s="56"/>
    </row>
    <row r="82" spans="1:12" ht="14.4" thickBot="1" x14ac:dyDescent="0.3">
      <c r="A82" s="4" t="s">
        <v>154</v>
      </c>
      <c r="B82" s="8" t="s">
        <v>73</v>
      </c>
      <c r="C82" s="8"/>
      <c r="D82" s="11">
        <f t="shared" si="27"/>
        <v>0</v>
      </c>
      <c r="E82" s="11"/>
      <c r="F82" s="11"/>
      <c r="G82" s="11"/>
      <c r="H82" s="11"/>
      <c r="I82" s="31"/>
      <c r="J82" s="30"/>
      <c r="K82" s="56"/>
    </row>
    <row r="83" spans="1:12" ht="14.4" thickBot="1" x14ac:dyDescent="0.3">
      <c r="A83" s="4" t="s">
        <v>155</v>
      </c>
      <c r="B83" s="8" t="s">
        <v>134</v>
      </c>
      <c r="C83" s="8"/>
      <c r="D83" s="11">
        <f t="shared" si="27"/>
        <v>0</v>
      </c>
      <c r="E83" s="11"/>
      <c r="F83" s="8"/>
      <c r="G83" s="8"/>
      <c r="H83" s="8"/>
      <c r="I83" s="32"/>
      <c r="J83" s="30"/>
      <c r="K83" s="56"/>
    </row>
    <row r="84" spans="1:12" ht="14.4" thickBot="1" x14ac:dyDescent="0.3">
      <c r="A84" s="4"/>
      <c r="B84" s="8"/>
      <c r="C84" s="8"/>
      <c r="D84" s="8"/>
      <c r="E84" s="8"/>
      <c r="F84" s="8"/>
      <c r="G84" s="8"/>
      <c r="H84" s="8"/>
      <c r="I84" s="32"/>
      <c r="J84" s="30"/>
      <c r="K84" s="56"/>
    </row>
    <row r="85" spans="1:12" ht="15" thickBot="1" x14ac:dyDescent="0.3">
      <c r="A85" s="50" t="s">
        <v>70</v>
      </c>
      <c r="B85" s="51" t="s">
        <v>157</v>
      </c>
      <c r="C85" s="52"/>
      <c r="D85" s="53">
        <f t="shared" ref="D85:I85" si="28">SUM(D86:D87)</f>
        <v>1429467.1319999998</v>
      </c>
      <c r="E85" s="53">
        <f t="shared" si="28"/>
        <v>119122.26099999998</v>
      </c>
      <c r="F85" s="53">
        <f t="shared" si="28"/>
        <v>357366.78299999994</v>
      </c>
      <c r="G85" s="53">
        <f t="shared" si="28"/>
        <v>357366.78299999994</v>
      </c>
      <c r="H85" s="53">
        <f t="shared" si="28"/>
        <v>357366.78299999994</v>
      </c>
      <c r="I85" s="53">
        <f t="shared" si="28"/>
        <v>357366.78299999994</v>
      </c>
      <c r="J85" s="30"/>
      <c r="K85" s="56"/>
    </row>
    <row r="86" spans="1:12" ht="14.4" thickBot="1" x14ac:dyDescent="0.3">
      <c r="A86" s="54" t="s">
        <v>158</v>
      </c>
      <c r="B86" s="52" t="s">
        <v>159</v>
      </c>
      <c r="C86" s="52"/>
      <c r="D86" s="53">
        <f t="shared" ref="D86:D87" si="29">SUM(F86:I86)</f>
        <v>186328.70400000003</v>
      </c>
      <c r="E86" s="53">
        <f>'[1]смета доходов 32,25'!$H$23</f>
        <v>15527.392000000002</v>
      </c>
      <c r="F86" s="53">
        <f>$E$86*3</f>
        <v>46582.176000000007</v>
      </c>
      <c r="G86" s="53">
        <f t="shared" ref="G86:I86" si="30">$E$86*3</f>
        <v>46582.176000000007</v>
      </c>
      <c r="H86" s="53">
        <f t="shared" si="30"/>
        <v>46582.176000000007</v>
      </c>
      <c r="I86" s="53">
        <f t="shared" si="30"/>
        <v>46582.176000000007</v>
      </c>
      <c r="J86" s="30"/>
      <c r="K86" s="56"/>
    </row>
    <row r="87" spans="1:12" ht="14.4" thickBot="1" x14ac:dyDescent="0.3">
      <c r="A87" s="54" t="s">
        <v>160</v>
      </c>
      <c r="B87" s="52" t="s">
        <v>161</v>
      </c>
      <c r="C87" s="55">
        <v>0.28000000000000003</v>
      </c>
      <c r="D87" s="53">
        <f t="shared" si="29"/>
        <v>1243138.4279999998</v>
      </c>
      <c r="E87" s="53">
        <f>'[1]смета доходов 32,25'!$H$25</f>
        <v>103594.86899999998</v>
      </c>
      <c r="F87" s="53">
        <f>$E$87*3</f>
        <v>310784.60699999996</v>
      </c>
      <c r="G87" s="53">
        <f t="shared" ref="G87:I87" si="31">$E$87*3</f>
        <v>310784.60699999996</v>
      </c>
      <c r="H87" s="53">
        <f t="shared" si="31"/>
        <v>310784.60699999996</v>
      </c>
      <c r="I87" s="53">
        <f t="shared" si="31"/>
        <v>310784.60699999996</v>
      </c>
      <c r="J87" s="30"/>
      <c r="K87" s="56"/>
    </row>
    <row r="88" spans="1:12" ht="14.4" thickBot="1" x14ac:dyDescent="0.3">
      <c r="A88" s="4"/>
      <c r="B88" s="8"/>
      <c r="C88" s="8"/>
      <c r="D88" s="11"/>
      <c r="E88" s="11"/>
      <c r="F88" s="11"/>
      <c r="G88" s="11"/>
      <c r="H88" s="11"/>
      <c r="I88" s="29"/>
      <c r="J88" s="30"/>
      <c r="K88" s="56"/>
    </row>
    <row r="89" spans="1:12" ht="28.2" thickBot="1" x14ac:dyDescent="0.3">
      <c r="A89" s="14" t="s">
        <v>74</v>
      </c>
      <c r="B89" s="17" t="s">
        <v>75</v>
      </c>
      <c r="C89" s="17"/>
      <c r="D89" s="18">
        <f>D19+D27+D52+D58+D66+D69+D71+D73+D76+D78+D80+D85</f>
        <v>7250345.7520000003</v>
      </c>
      <c r="E89" s="18">
        <f>E19+E27+E52+E58+E66+E69+E71+E73+E76+E78+E80+E85</f>
        <v>604195.47933333332</v>
      </c>
      <c r="F89" s="18">
        <f t="shared" ref="F89:I89" si="32">F19+F27+F52+F58+F66+F69+F71+F73+F76+F78+F80+F85</f>
        <v>1793189.443</v>
      </c>
      <c r="G89" s="18">
        <f t="shared" si="32"/>
        <v>1803889.443</v>
      </c>
      <c r="H89" s="18">
        <f t="shared" si="32"/>
        <v>1853889.443</v>
      </c>
      <c r="I89" s="18">
        <f t="shared" si="32"/>
        <v>1799377.423</v>
      </c>
      <c r="J89" s="30"/>
      <c r="K89" s="56"/>
      <c r="L89" s="19"/>
    </row>
    <row r="90" spans="1:12" ht="14.4" thickBot="1" x14ac:dyDescent="0.3">
      <c r="A90" s="4" t="s">
        <v>76</v>
      </c>
      <c r="B90" s="8" t="s">
        <v>77</v>
      </c>
      <c r="C90" s="8"/>
      <c r="D90" s="8"/>
      <c r="E90" s="8"/>
      <c r="F90" s="8"/>
      <c r="G90" s="8"/>
      <c r="H90" s="8"/>
      <c r="I90" s="32"/>
      <c r="J90" s="30"/>
      <c r="K90" s="56"/>
    </row>
    <row r="91" spans="1:12" ht="14.4" thickBot="1" x14ac:dyDescent="0.3">
      <c r="A91" s="4" t="s">
        <v>78</v>
      </c>
      <c r="B91" s="8" t="s">
        <v>79</v>
      </c>
      <c r="C91" s="8"/>
      <c r="D91" s="8"/>
      <c r="E91" s="8"/>
      <c r="F91" s="8"/>
      <c r="G91" s="8"/>
      <c r="H91" s="8"/>
      <c r="I91" s="32"/>
      <c r="J91" s="30"/>
      <c r="K91" s="56"/>
    </row>
    <row r="92" spans="1:12" ht="14.4" thickBot="1" x14ac:dyDescent="0.3">
      <c r="A92" s="14" t="s">
        <v>80</v>
      </c>
      <c r="B92" s="17" t="s">
        <v>81</v>
      </c>
      <c r="C92" s="17"/>
      <c r="D92" s="18">
        <f>D89+D90+D91</f>
        <v>7250345.7520000003</v>
      </c>
      <c r="E92" s="18">
        <f>E89+E90+E91</f>
        <v>604195.47933333332</v>
      </c>
      <c r="F92" s="18">
        <f t="shared" ref="F92:I92" si="33">F89+F90+F91</f>
        <v>1793189.443</v>
      </c>
      <c r="G92" s="18">
        <f>G89+G90+G91</f>
        <v>1803889.443</v>
      </c>
      <c r="H92" s="18">
        <f t="shared" si="33"/>
        <v>1853889.443</v>
      </c>
      <c r="I92" s="33">
        <f t="shared" si="33"/>
        <v>1799377.423</v>
      </c>
      <c r="J92" s="30"/>
      <c r="K92" s="56"/>
    </row>
    <row r="93" spans="1:12" ht="14.4" thickBot="1" x14ac:dyDescent="0.3">
      <c r="A93" s="4"/>
      <c r="B93" s="8"/>
      <c r="C93" s="8"/>
      <c r="D93" s="8"/>
      <c r="E93" s="8"/>
      <c r="F93" s="8"/>
      <c r="G93" s="8"/>
      <c r="H93" s="8"/>
      <c r="I93" s="32"/>
      <c r="J93" s="30"/>
      <c r="K93" s="56"/>
    </row>
    <row r="94" spans="1:12" ht="14.4" thickBot="1" x14ac:dyDescent="0.3">
      <c r="A94" s="20" t="s">
        <v>162</v>
      </c>
      <c r="B94" s="21" t="s">
        <v>82</v>
      </c>
      <c r="C94" s="21"/>
      <c r="D94" s="22" t="e">
        <f t="shared" ref="D94:I94" si="34">D16-D92</f>
        <v>#REF!</v>
      </c>
      <c r="E94" s="22" t="e">
        <f t="shared" si="34"/>
        <v>#REF!</v>
      </c>
      <c r="F94" s="22" t="e">
        <f t="shared" si="34"/>
        <v>#REF!</v>
      </c>
      <c r="G94" s="22" t="e">
        <f t="shared" si="34"/>
        <v>#REF!</v>
      </c>
      <c r="H94" s="22" t="e">
        <f t="shared" si="34"/>
        <v>#REF!</v>
      </c>
      <c r="I94" s="31" t="e">
        <f t="shared" si="34"/>
        <v>#REF!</v>
      </c>
      <c r="J94" s="30"/>
      <c r="K94" s="56"/>
    </row>
    <row r="95" spans="1:12" ht="14.4" thickTop="1" x14ac:dyDescent="0.25">
      <c r="A95" s="23"/>
      <c r="B95" s="78"/>
      <c r="C95" s="78"/>
      <c r="D95" s="78"/>
      <c r="E95" s="78"/>
      <c r="F95" s="78"/>
      <c r="G95" s="78"/>
      <c r="H95" s="78"/>
      <c r="I95" s="78"/>
    </row>
    <row r="96" spans="1:12" ht="28.5" customHeight="1" x14ac:dyDescent="0.25">
      <c r="A96" s="23"/>
      <c r="B96" s="79"/>
      <c r="C96" s="79"/>
      <c r="D96" s="79"/>
      <c r="E96" s="79"/>
      <c r="F96" s="79"/>
      <c r="G96" s="79"/>
      <c r="H96" s="79"/>
      <c r="I96" s="79"/>
    </row>
    <row r="97" spans="1:9" ht="13.8" x14ac:dyDescent="0.25">
      <c r="A97" s="23"/>
      <c r="B97" s="1"/>
      <c r="C97" s="1"/>
      <c r="D97" s="23"/>
      <c r="E97" s="41"/>
      <c r="F97" s="1"/>
      <c r="G97" s="1"/>
      <c r="H97" s="1"/>
      <c r="I97" s="1"/>
    </row>
    <row r="98" spans="1:9" ht="13.8" x14ac:dyDescent="0.25">
      <c r="A98" s="80" t="s">
        <v>83</v>
      </c>
      <c r="B98" s="80"/>
      <c r="C98" s="1"/>
      <c r="D98" s="26" t="s">
        <v>105</v>
      </c>
      <c r="E98" s="40"/>
      <c r="F98" s="1"/>
      <c r="G98" s="1"/>
      <c r="H98" s="1"/>
      <c r="I98" s="1"/>
    </row>
    <row r="99" spans="1:9" ht="13.8" x14ac:dyDescent="0.25">
      <c r="A99" s="23"/>
      <c r="B99" s="1"/>
      <c r="C99" s="1"/>
      <c r="D99" s="26"/>
      <c r="E99" s="40"/>
      <c r="F99" s="1"/>
      <c r="G99" s="1"/>
      <c r="H99" s="1"/>
      <c r="I99" s="1"/>
    </row>
    <row r="100" spans="1:9" ht="13.8" x14ac:dyDescent="0.25">
      <c r="A100" s="80" t="s">
        <v>84</v>
      </c>
      <c r="B100" s="80"/>
      <c r="C100" s="80"/>
      <c r="D100" s="26" t="s">
        <v>106</v>
      </c>
      <c r="E100" s="40"/>
      <c r="F100" s="1"/>
      <c r="G100" s="1"/>
      <c r="H100" s="1"/>
      <c r="I100" s="1"/>
    </row>
    <row r="101" spans="1:9" ht="13.8" x14ac:dyDescent="0.25">
      <c r="A101" s="1"/>
      <c r="B101" s="1"/>
      <c r="C101" s="1"/>
      <c r="D101" s="1"/>
      <c r="E101" s="40"/>
      <c r="F101" s="1"/>
      <c r="G101" s="1"/>
      <c r="H101" s="1"/>
      <c r="I101" s="1"/>
    </row>
  </sheetData>
  <mergeCells count="14">
    <mergeCell ref="B95:I95"/>
    <mergeCell ref="B96:I96"/>
    <mergeCell ref="A98:B98"/>
    <mergeCell ref="A100:C100"/>
    <mergeCell ref="A3:I3"/>
    <mergeCell ref="A4:I4"/>
    <mergeCell ref="A5:I5"/>
    <mergeCell ref="A6:I6"/>
    <mergeCell ref="A8:A9"/>
    <mergeCell ref="B8:B9"/>
    <mergeCell ref="C8:C9"/>
    <mergeCell ref="D8:D9"/>
    <mergeCell ref="F8:I8"/>
    <mergeCell ref="E8:E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H25"/>
  <sheetViews>
    <sheetView tabSelected="1" workbookViewId="0">
      <selection activeCell="E24" sqref="E24"/>
    </sheetView>
  </sheetViews>
  <sheetFormatPr defaultRowHeight="13.2" x14ac:dyDescent="0.25"/>
  <cols>
    <col min="2" max="2" width="63.5546875" customWidth="1"/>
    <col min="3" max="3" width="14.88671875" customWidth="1"/>
    <col min="4" max="6" width="15.6640625" customWidth="1"/>
    <col min="8" max="8" width="14.5546875" bestFit="1" customWidth="1"/>
  </cols>
  <sheetData>
    <row r="3" spans="1:8" ht="13.8" x14ac:dyDescent="0.25">
      <c r="A3" s="81" t="s">
        <v>177</v>
      </c>
      <c r="B3" s="81"/>
      <c r="C3" s="81"/>
      <c r="D3" s="81"/>
      <c r="E3" s="81"/>
    </row>
    <row r="4" spans="1:8" ht="13.8" x14ac:dyDescent="0.25">
      <c r="A4" s="82" t="s">
        <v>104</v>
      </c>
      <c r="B4" s="82"/>
      <c r="C4" s="82"/>
      <c r="D4" s="82"/>
      <c r="E4" s="82"/>
    </row>
    <row r="5" spans="1:8" ht="13.8" x14ac:dyDescent="0.25">
      <c r="A5" s="82" t="s">
        <v>184</v>
      </c>
      <c r="B5" s="82"/>
      <c r="C5" s="82"/>
      <c r="D5" s="82"/>
      <c r="E5" s="82"/>
    </row>
    <row r="6" spans="1:8" ht="14.4" thickBot="1" x14ac:dyDescent="0.3">
      <c r="A6" s="1"/>
      <c r="B6" s="1"/>
      <c r="C6" s="1"/>
      <c r="D6" s="1"/>
      <c r="E6" s="1"/>
      <c r="F6" s="27"/>
    </row>
    <row r="7" spans="1:8" ht="29.25" customHeight="1" thickTop="1" x14ac:dyDescent="0.25">
      <c r="A7" s="83" t="s">
        <v>1</v>
      </c>
      <c r="B7" s="85" t="s">
        <v>2</v>
      </c>
      <c r="C7" s="87" t="s">
        <v>86</v>
      </c>
      <c r="D7" s="87" t="s">
        <v>87</v>
      </c>
      <c r="E7" s="87" t="s">
        <v>88</v>
      </c>
      <c r="F7" s="87" t="s">
        <v>149</v>
      </c>
    </row>
    <row r="8" spans="1:8" ht="13.5" customHeight="1" thickBot="1" x14ac:dyDescent="0.3">
      <c r="A8" s="84"/>
      <c r="B8" s="86"/>
      <c r="C8" s="88"/>
      <c r="D8" s="88"/>
      <c r="E8" s="88"/>
      <c r="F8" s="88"/>
    </row>
    <row r="9" spans="1:8" ht="15" thickTop="1" thickBot="1" x14ac:dyDescent="0.3">
      <c r="A9" s="13"/>
      <c r="B9" s="7" t="s">
        <v>18</v>
      </c>
      <c r="C9" s="8"/>
      <c r="D9" s="8"/>
      <c r="E9" s="8"/>
      <c r="F9" s="8"/>
    </row>
    <row r="10" spans="1:8" ht="15" thickBot="1" x14ac:dyDescent="0.3">
      <c r="A10" s="14" t="s">
        <v>19</v>
      </c>
      <c r="B10" s="15" t="s">
        <v>109</v>
      </c>
      <c r="C10" s="11">
        <v>1132568.9307586211</v>
      </c>
      <c r="D10" s="11">
        <v>94380.744229885095</v>
      </c>
      <c r="E10" s="24">
        <v>11472.3</v>
      </c>
      <c r="F10" s="42">
        <v>6.29</v>
      </c>
      <c r="G10" s="34"/>
    </row>
    <row r="11" spans="1:8" ht="15" thickBot="1" x14ac:dyDescent="0.3">
      <c r="A11" s="14" t="s">
        <v>36</v>
      </c>
      <c r="B11" s="15" t="s">
        <v>110</v>
      </c>
      <c r="C11" s="11">
        <v>2805715.977586207</v>
      </c>
      <c r="D11" s="11">
        <v>233809.66479885057</v>
      </c>
      <c r="E11" s="24">
        <v>11472.3</v>
      </c>
      <c r="F11" s="42">
        <v>13.62</v>
      </c>
      <c r="G11" s="34"/>
    </row>
    <row r="12" spans="1:8" ht="15" thickBot="1" x14ac:dyDescent="0.3">
      <c r="A12" s="14" t="s">
        <v>49</v>
      </c>
      <c r="B12" s="15" t="s">
        <v>111</v>
      </c>
      <c r="C12" s="11">
        <v>180000</v>
      </c>
      <c r="D12" s="11">
        <v>15000</v>
      </c>
      <c r="E12" s="24">
        <v>11472.3</v>
      </c>
      <c r="F12" s="42">
        <v>4.91</v>
      </c>
      <c r="G12" s="34"/>
      <c r="H12" s="34"/>
    </row>
    <row r="13" spans="1:8" ht="15" thickBot="1" x14ac:dyDescent="0.3">
      <c r="A13" s="14" t="s">
        <v>51</v>
      </c>
      <c r="B13" s="15" t="s">
        <v>112</v>
      </c>
      <c r="C13" s="8">
        <v>235520</v>
      </c>
      <c r="D13" s="11">
        <v>19626.666666666668</v>
      </c>
      <c r="E13" s="24">
        <v>11472.3</v>
      </c>
      <c r="F13" s="42">
        <v>1.65</v>
      </c>
      <c r="G13" s="34"/>
    </row>
    <row r="14" spans="1:8" ht="15" thickBot="1" x14ac:dyDescent="0.3">
      <c r="A14" s="14" t="s">
        <v>60</v>
      </c>
      <c r="B14" s="15" t="s">
        <v>113</v>
      </c>
      <c r="C14" s="8">
        <v>0</v>
      </c>
      <c r="D14" s="11">
        <v>0</v>
      </c>
      <c r="E14" s="24">
        <v>11472.3</v>
      </c>
      <c r="F14" s="42">
        <v>0</v>
      </c>
      <c r="G14" s="34"/>
    </row>
    <row r="15" spans="1:8" ht="15" thickBot="1" x14ac:dyDescent="0.3">
      <c r="A15" s="14" t="s">
        <v>62</v>
      </c>
      <c r="B15" s="15" t="s">
        <v>118</v>
      </c>
      <c r="C15" s="11">
        <v>240000</v>
      </c>
      <c r="D15" s="11">
        <v>20000</v>
      </c>
      <c r="E15" s="24">
        <v>11472.3</v>
      </c>
      <c r="F15" s="42">
        <v>1.35</v>
      </c>
      <c r="G15" s="34"/>
    </row>
    <row r="16" spans="1:8" ht="15" thickBot="1" x14ac:dyDescent="0.3">
      <c r="A16" s="14" t="s">
        <v>63</v>
      </c>
      <c r="B16" s="15" t="s">
        <v>119</v>
      </c>
      <c r="C16" s="11">
        <v>240000</v>
      </c>
      <c r="D16" s="11">
        <v>20000</v>
      </c>
      <c r="E16" s="24">
        <v>11472.3</v>
      </c>
      <c r="F16" s="42">
        <v>1.35</v>
      </c>
      <c r="G16" s="34"/>
    </row>
    <row r="17" spans="1:8" ht="15" thickBot="1" x14ac:dyDescent="0.3">
      <c r="A17" s="14" t="s">
        <v>64</v>
      </c>
      <c r="B17" s="15" t="s">
        <v>120</v>
      </c>
      <c r="C17" s="11">
        <v>12903</v>
      </c>
      <c r="D17" s="11">
        <v>1075.25</v>
      </c>
      <c r="E17" s="24">
        <v>11472.3</v>
      </c>
      <c r="F17" s="42">
        <v>0.08</v>
      </c>
      <c r="G17" s="34"/>
    </row>
    <row r="18" spans="1:8" ht="15" thickBot="1" x14ac:dyDescent="0.3">
      <c r="A18" s="14" t="s">
        <v>65</v>
      </c>
      <c r="B18" s="15" t="s">
        <v>67</v>
      </c>
      <c r="C18" s="11">
        <v>131799</v>
      </c>
      <c r="D18" s="11">
        <v>10983.25</v>
      </c>
      <c r="E18" s="24">
        <v>11472.3</v>
      </c>
      <c r="F18" s="42">
        <v>3</v>
      </c>
    </row>
    <row r="19" spans="1:8" ht="14.4" thickBot="1" x14ac:dyDescent="0.3">
      <c r="A19" s="14" t="s">
        <v>66</v>
      </c>
      <c r="B19" s="17" t="s">
        <v>170</v>
      </c>
      <c r="C19" s="18">
        <v>4978506.9083448276</v>
      </c>
      <c r="D19" s="18">
        <v>414875.57569540234</v>
      </c>
      <c r="E19" s="18"/>
      <c r="F19" s="25">
        <v>32.25</v>
      </c>
      <c r="G19" s="34"/>
      <c r="H19" s="19"/>
    </row>
    <row r="20" spans="1:8" ht="13.8" x14ac:dyDescent="0.25">
      <c r="A20" s="23"/>
      <c r="B20" s="80"/>
      <c r="C20" s="80"/>
      <c r="D20" s="80"/>
      <c r="E20" s="80"/>
    </row>
    <row r="21" spans="1:8" ht="13.8" x14ac:dyDescent="0.25">
      <c r="A21" s="23"/>
      <c r="B21" s="1"/>
      <c r="C21" s="23"/>
      <c r="D21" s="23"/>
      <c r="E21" s="23"/>
      <c r="F21" s="28"/>
      <c r="H21" s="35"/>
    </row>
    <row r="22" spans="1:8" ht="13.8" x14ac:dyDescent="0.25">
      <c r="A22" s="80" t="s">
        <v>83</v>
      </c>
      <c r="B22" s="80"/>
      <c r="C22" s="1" t="s">
        <v>105</v>
      </c>
      <c r="D22" s="1"/>
      <c r="E22" s="1"/>
      <c r="F22" s="27"/>
    </row>
    <row r="23" spans="1:8" ht="13.8" x14ac:dyDescent="0.25">
      <c r="A23" s="23"/>
      <c r="B23" s="1"/>
      <c r="C23" s="1"/>
      <c r="D23" s="1"/>
      <c r="E23" s="1"/>
      <c r="F23" s="27"/>
      <c r="H23" s="36"/>
    </row>
    <row r="24" spans="1:8" ht="13.8" x14ac:dyDescent="0.25">
      <c r="A24" s="80" t="s">
        <v>84</v>
      </c>
      <c r="B24" s="80"/>
      <c r="C24" s="1" t="s">
        <v>106</v>
      </c>
      <c r="D24" s="1"/>
      <c r="E24" s="1"/>
      <c r="F24" s="27"/>
    </row>
    <row r="25" spans="1:8" ht="13.8" x14ac:dyDescent="0.25">
      <c r="A25" s="1"/>
      <c r="B25" s="1"/>
      <c r="C25" s="1"/>
      <c r="D25" s="1"/>
      <c r="E25" s="1"/>
      <c r="F25" s="27"/>
    </row>
  </sheetData>
  <mergeCells count="12">
    <mergeCell ref="F7:F8"/>
    <mergeCell ref="B20:E20"/>
    <mergeCell ref="A22:B22"/>
    <mergeCell ref="A24:B24"/>
    <mergeCell ref="A3:E3"/>
    <mergeCell ref="A4:E4"/>
    <mergeCell ref="A5:E5"/>
    <mergeCell ref="A7:A8"/>
    <mergeCell ref="B7:B8"/>
    <mergeCell ref="C7:C8"/>
    <mergeCell ref="D7:D8"/>
    <mergeCell ref="E7:E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G28"/>
  <sheetViews>
    <sheetView topLeftCell="A7" workbookViewId="0">
      <selection activeCell="E10" sqref="E10:E17"/>
    </sheetView>
  </sheetViews>
  <sheetFormatPr defaultRowHeight="13.2" x14ac:dyDescent="0.25"/>
  <cols>
    <col min="2" max="2" width="63.5546875" customWidth="1"/>
    <col min="3" max="5" width="15.6640625" customWidth="1"/>
    <col min="7" max="7" width="14.5546875" bestFit="1" customWidth="1"/>
  </cols>
  <sheetData>
    <row r="3" spans="1:7" ht="13.8" x14ac:dyDescent="0.25">
      <c r="A3" s="81" t="s">
        <v>85</v>
      </c>
      <c r="B3" s="81"/>
      <c r="C3" s="81"/>
      <c r="D3" s="81"/>
    </row>
    <row r="4" spans="1:7" ht="13.8" x14ac:dyDescent="0.25">
      <c r="A4" s="82" t="s">
        <v>104</v>
      </c>
      <c r="B4" s="82"/>
      <c r="C4" s="82"/>
      <c r="D4" s="82"/>
    </row>
    <row r="5" spans="1:7" ht="13.8" x14ac:dyDescent="0.25">
      <c r="A5" s="82" t="s">
        <v>98</v>
      </c>
      <c r="B5" s="82"/>
      <c r="C5" s="82"/>
      <c r="D5" s="82"/>
    </row>
    <row r="6" spans="1:7" ht="14.4" thickBot="1" x14ac:dyDescent="0.3">
      <c r="A6" s="38"/>
      <c r="B6" s="38"/>
      <c r="C6" s="38"/>
      <c r="D6" s="38"/>
      <c r="E6" s="38"/>
    </row>
    <row r="7" spans="1:7" ht="29.25" customHeight="1" thickTop="1" x14ac:dyDescent="0.25">
      <c r="A7" s="83" t="s">
        <v>1</v>
      </c>
      <c r="B7" s="85" t="s">
        <v>2</v>
      </c>
      <c r="C7" s="87" t="s">
        <v>88</v>
      </c>
      <c r="D7" s="87" t="s">
        <v>89</v>
      </c>
      <c r="E7" s="87" t="s">
        <v>149</v>
      </c>
    </row>
    <row r="8" spans="1:7" ht="13.5" customHeight="1" thickBot="1" x14ac:dyDescent="0.3">
      <c r="A8" s="84"/>
      <c r="B8" s="86"/>
      <c r="C8" s="88"/>
      <c r="D8" s="88"/>
      <c r="E8" s="88"/>
    </row>
    <row r="9" spans="1:7" ht="15" thickTop="1" thickBot="1" x14ac:dyDescent="0.3">
      <c r="A9" s="13"/>
      <c r="B9" s="7" t="s">
        <v>18</v>
      </c>
      <c r="C9" s="8"/>
      <c r="D9" s="8"/>
      <c r="E9" s="8"/>
    </row>
    <row r="10" spans="1:7" ht="15" thickBot="1" x14ac:dyDescent="0.3">
      <c r="A10" s="14" t="s">
        <v>19</v>
      </c>
      <c r="B10" s="15" t="s">
        <v>109</v>
      </c>
      <c r="C10" s="24">
        <v>11472.3</v>
      </c>
      <c r="D10" s="24">
        <v>7.2928160293344266</v>
      </c>
      <c r="E10" s="42">
        <v>6.29</v>
      </c>
      <c r="F10" s="34"/>
    </row>
    <row r="11" spans="1:7" ht="15" thickBot="1" x14ac:dyDescent="0.3">
      <c r="A11" s="14" t="s">
        <v>36</v>
      </c>
      <c r="B11" s="15" t="s">
        <v>110</v>
      </c>
      <c r="C11" s="24">
        <v>11472.3</v>
      </c>
      <c r="D11" s="24">
        <v>13.628879416798146</v>
      </c>
      <c r="E11" s="42">
        <v>13.62</v>
      </c>
      <c r="F11" s="34"/>
    </row>
    <row r="12" spans="1:7" ht="15" thickBot="1" x14ac:dyDescent="0.3">
      <c r="A12" s="14" t="s">
        <v>49</v>
      </c>
      <c r="B12" s="15" t="s">
        <v>111</v>
      </c>
      <c r="C12" s="24">
        <v>11472.3</v>
      </c>
      <c r="D12" s="24">
        <v>2.4871502081826082</v>
      </c>
      <c r="E12" s="42">
        <v>4.91</v>
      </c>
      <c r="F12" s="34"/>
      <c r="G12" s="34"/>
    </row>
    <row r="13" spans="1:7" ht="15" thickBot="1" x14ac:dyDescent="0.3">
      <c r="A13" s="14" t="s">
        <v>51</v>
      </c>
      <c r="B13" s="15" t="s">
        <v>112</v>
      </c>
      <c r="C13" s="24">
        <v>11472.3</v>
      </c>
      <c r="D13" s="24">
        <v>1.6465747931975281</v>
      </c>
      <c r="E13" s="42">
        <v>1.65</v>
      </c>
      <c r="F13" s="34"/>
    </row>
    <row r="14" spans="1:7" ht="15" thickBot="1" x14ac:dyDescent="0.3">
      <c r="A14" s="14" t="s">
        <v>60</v>
      </c>
      <c r="B14" s="15" t="s">
        <v>113</v>
      </c>
      <c r="C14" s="24">
        <v>11472.3</v>
      </c>
      <c r="D14" s="24">
        <v>1.307497188881044</v>
      </c>
      <c r="E14" s="42">
        <v>2.31</v>
      </c>
      <c r="F14" s="34"/>
    </row>
    <row r="15" spans="1:7" ht="15" thickBot="1" x14ac:dyDescent="0.3">
      <c r="A15" s="14" t="s">
        <v>62</v>
      </c>
      <c r="B15" s="15" t="s">
        <v>118</v>
      </c>
      <c r="C15" s="24">
        <v>11472.3</v>
      </c>
      <c r="D15" s="24">
        <v>1.3510804285104121</v>
      </c>
      <c r="E15" s="42">
        <v>1.35</v>
      </c>
      <c r="F15" s="34"/>
    </row>
    <row r="16" spans="1:7" ht="15" thickBot="1" x14ac:dyDescent="0.3">
      <c r="A16" s="14" t="s">
        <v>63</v>
      </c>
      <c r="B16" s="15" t="s">
        <v>119</v>
      </c>
      <c r="C16" s="24">
        <v>11472.3</v>
      </c>
      <c r="D16" s="24">
        <v>1.3510804285104121</v>
      </c>
      <c r="E16" s="42">
        <v>1.35</v>
      </c>
      <c r="F16" s="34"/>
    </row>
    <row r="17" spans="1:7" ht="15" thickBot="1" x14ac:dyDescent="0.3">
      <c r="A17" s="14" t="s">
        <v>64</v>
      </c>
      <c r="B17" s="15" t="s">
        <v>120</v>
      </c>
      <c r="C17" s="24">
        <v>11472.3</v>
      </c>
      <c r="D17" s="24">
        <v>7.618335759467007E-2</v>
      </c>
      <c r="E17" s="42">
        <v>0.08</v>
      </c>
      <c r="F17" s="34"/>
    </row>
    <row r="18" spans="1:7" ht="15" thickBot="1" x14ac:dyDescent="0.3">
      <c r="A18" s="14" t="s">
        <v>65</v>
      </c>
      <c r="B18" s="15" t="s">
        <v>67</v>
      </c>
      <c r="C18" s="24">
        <v>11472.3</v>
      </c>
      <c r="D18" s="24">
        <v>1.4163236375152926</v>
      </c>
      <c r="E18" s="42"/>
    </row>
    <row r="19" spans="1:7" ht="15" thickBot="1" x14ac:dyDescent="0.3">
      <c r="A19" s="14" t="s">
        <v>66</v>
      </c>
      <c r="B19" s="15" t="s">
        <v>69</v>
      </c>
      <c r="C19" s="24">
        <v>11472.3</v>
      </c>
      <c r="D19" s="24">
        <v>0</v>
      </c>
      <c r="E19" s="42"/>
    </row>
    <row r="20" spans="1:7" ht="15" thickBot="1" x14ac:dyDescent="0.3">
      <c r="A20" s="14" t="s">
        <v>68</v>
      </c>
      <c r="B20" s="15" t="s">
        <v>71</v>
      </c>
      <c r="C20" s="24">
        <v>11472.3</v>
      </c>
      <c r="D20" s="24">
        <v>1.002414511475467</v>
      </c>
      <c r="E20" s="42"/>
    </row>
    <row r="21" spans="1:7" ht="28.2" thickBot="1" x14ac:dyDescent="0.3">
      <c r="A21" s="14">
        <v>16</v>
      </c>
      <c r="B21" s="17" t="s">
        <v>75</v>
      </c>
      <c r="C21" s="18"/>
      <c r="D21" s="25">
        <v>31.560000000000006</v>
      </c>
      <c r="E21" s="43">
        <v>31.56</v>
      </c>
      <c r="F21" s="34"/>
      <c r="G21" s="19"/>
    </row>
    <row r="22" spans="1:7" ht="15" thickBot="1" x14ac:dyDescent="0.3">
      <c r="A22" s="14"/>
      <c r="B22" s="15" t="s">
        <v>148</v>
      </c>
      <c r="C22" s="24">
        <v>8275.6</v>
      </c>
      <c r="D22" s="24">
        <v>44.306958609244852</v>
      </c>
      <c r="E22" s="43">
        <v>44</v>
      </c>
    </row>
    <row r="23" spans="1:7" ht="13.8" x14ac:dyDescent="0.25">
      <c r="A23" s="39"/>
      <c r="B23" s="80"/>
      <c r="C23" s="80"/>
      <c r="D23" s="80"/>
    </row>
    <row r="24" spans="1:7" ht="13.8" x14ac:dyDescent="0.25">
      <c r="A24" s="39"/>
      <c r="B24" s="38"/>
      <c r="C24" s="39"/>
      <c r="D24" s="39"/>
      <c r="E24" s="39"/>
      <c r="G24" s="35"/>
    </row>
    <row r="25" spans="1:7" ht="13.8" x14ac:dyDescent="0.25">
      <c r="A25" s="80" t="s">
        <v>83</v>
      </c>
      <c r="B25" s="80"/>
      <c r="C25" s="38" t="s">
        <v>105</v>
      </c>
      <c r="D25" s="37"/>
      <c r="E25" s="38"/>
    </row>
    <row r="26" spans="1:7" ht="13.8" x14ac:dyDescent="0.25">
      <c r="A26" s="39"/>
      <c r="B26" s="38"/>
      <c r="C26" s="38"/>
      <c r="D26" s="38"/>
      <c r="E26" s="38"/>
      <c r="G26" s="36"/>
    </row>
    <row r="27" spans="1:7" ht="13.8" x14ac:dyDescent="0.25">
      <c r="A27" s="80" t="s">
        <v>84</v>
      </c>
      <c r="B27" s="80"/>
      <c r="C27" s="38" t="s">
        <v>106</v>
      </c>
      <c r="D27" s="38"/>
      <c r="E27" s="38"/>
    </row>
    <row r="28" spans="1:7" ht="13.8" x14ac:dyDescent="0.25">
      <c r="A28" s="38"/>
      <c r="B28" s="38"/>
      <c r="C28" s="38"/>
      <c r="D28" s="38"/>
      <c r="E28" s="38"/>
    </row>
  </sheetData>
  <mergeCells count="11">
    <mergeCell ref="E7:E8"/>
    <mergeCell ref="B23:D23"/>
    <mergeCell ref="A25:B25"/>
    <mergeCell ref="A27:B27"/>
    <mergeCell ref="A3:D3"/>
    <mergeCell ref="A4:D4"/>
    <mergeCell ref="A5:D5"/>
    <mergeCell ref="A7:A8"/>
    <mergeCell ref="B7:B8"/>
    <mergeCell ref="C7:C8"/>
    <mergeCell ref="D7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Смета 32.25</vt:lpstr>
      <vt:lpstr>Смета 31,56</vt:lpstr>
      <vt:lpstr>Расчёт тарифа на содержание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 Karev</dc:creator>
  <cp:lastModifiedBy>александр прохоренко</cp:lastModifiedBy>
  <dcterms:created xsi:type="dcterms:W3CDTF">2016-02-16T21:31:36Z</dcterms:created>
  <dcterms:modified xsi:type="dcterms:W3CDTF">2021-04-27T13:59:55Z</dcterms:modified>
</cp:coreProperties>
</file>